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90" windowWidth="6930" windowHeight="6930" activeTab="2"/>
  </bookViews>
  <sheets>
    <sheet name="титул лист" sheetId="1" r:id="rId1"/>
    <sheet name="2020" sheetId="2" r:id="rId2"/>
    <sheet name="пост. и вып. (2020)" sheetId="3" r:id="rId3"/>
    <sheet name="вып. по расх. на закупки" sheetId="4" r:id="rId4"/>
    <sheet name="сред-ва во врем распоряж (2020)" sheetId="5" r:id="rId5"/>
    <sheet name="сведения" sheetId="6" r:id="rId6"/>
  </sheets>
  <definedNames>
    <definedName name="_ftn1" localSheetId="1">'2020'!#REF!</definedName>
    <definedName name="_ftn2" localSheetId="1">'2020'!#REF!</definedName>
    <definedName name="_ftnref1" localSheetId="1">'2020'!#REF!</definedName>
    <definedName name="_ftnref2" localSheetId="1">'2020'!#REF!</definedName>
    <definedName name="Par606" localSheetId="3">'вып. по расх. на закупки'!#REF!</definedName>
    <definedName name="Par608" localSheetId="3">'вып. по расх. на закупки'!#REF!</definedName>
    <definedName name="Par609" localSheetId="3">'вып. по расх. на закупки'!#REF!</definedName>
    <definedName name="Par611" localSheetId="3">'вып. по расх. на закупки'!#REF!</definedName>
    <definedName name="Par612" localSheetId="3">'вып. по расх. на закупки'!#REF!</definedName>
    <definedName name="Par624" localSheetId="3">'вып. по расх. на закупки'!#REF!</definedName>
    <definedName name="Par648" localSheetId="3">'вып. по расх. на закупки'!#REF!</definedName>
    <definedName name="_xlnm.Print_Area" localSheetId="2">'пост. и вып. (2020)'!$B$1:$K$85</definedName>
  </definedNames>
  <calcPr fullCalcOnLoad="1"/>
</workbook>
</file>

<file path=xl/sharedStrings.xml><?xml version="1.0" encoding="utf-8"?>
<sst xmlns="http://schemas.openxmlformats.org/spreadsheetml/2006/main" count="425" uniqueCount="312">
  <si>
    <t>Наименование показателя</t>
  </si>
  <si>
    <t>из них:</t>
  </si>
  <si>
    <t xml:space="preserve">       в том числе:</t>
  </si>
  <si>
    <t>в том числе:</t>
  </si>
  <si>
    <t>(расшифровка подписи)</t>
  </si>
  <si>
    <t>(подпись)</t>
  </si>
  <si>
    <t>II. Показатели финансового состояния учреждения</t>
  </si>
  <si>
    <t>3.1. Просроченная кредиторская задолженность</t>
  </si>
  <si>
    <t>"_____"________________ 20____ г.</t>
  </si>
  <si>
    <t>1.1. Недвижимое имущество, всего</t>
  </si>
  <si>
    <t xml:space="preserve">1.1.1. Остаточная стоимость недвижимого имущства </t>
  </si>
  <si>
    <t>1.2. Особо ценное движимое имущество, всего</t>
  </si>
  <si>
    <t>1.2.1.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</si>
  <si>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</si>
  <si>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</si>
  <si>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</si>
  <si>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</si>
  <si>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 xml:space="preserve">          в том числе:</t>
  </si>
  <si>
    <t>кредиторская задолженность по расчётам с поставщиками и подрядчиками за счёт средств областного бюджета, всего</t>
  </si>
  <si>
    <t>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</si>
  <si>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</si>
  <si>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</si>
  <si>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</si>
  <si>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</si>
  <si>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</si>
  <si>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</si>
  <si>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</si>
  <si>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</si>
  <si>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</si>
  <si>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</si>
  <si>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доходы от оказания платных услуг</t>
  </si>
  <si>
    <t>иные субсидии, предоставленные из бюджета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</si>
  <si>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</si>
  <si>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</si>
  <si>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</si>
  <si>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</si>
  <si>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</si>
  <si>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</si>
  <si>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Х</t>
  </si>
  <si>
    <t>Год начала закупки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</si>
  <si>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</si>
  <si>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</si>
  <si>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</si>
  <si>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</si>
  <si>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</si>
  <si>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</si>
  <si>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</si>
  <si>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</si>
  <si>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</si>
  <si>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</si>
  <si>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</si>
  <si>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</si>
  <si>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</si>
  <si>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</si>
  <si>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</si>
  <si>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субсидии на финансовое обеспечение выполнения государственного задания из областного бюджета</t>
  </si>
  <si>
    <t>субсидии, предоставляемые в соответствии с абзацем вторым пункта 1 статьи 78.1 Бюджетного кодекса Российской Федераци</t>
  </si>
  <si>
    <t>1. Нефинансовые активы, всего</t>
  </si>
  <si>
    <t>( последнюю отчетную дату)</t>
  </si>
  <si>
    <t>Сумма, руб.</t>
  </si>
  <si>
    <t>Таблица 2.1</t>
  </si>
  <si>
    <t>Таблица 2</t>
  </si>
  <si>
    <t>Таблица 1</t>
  </si>
  <si>
    <t>Главный бухгалтер</t>
  </si>
  <si>
    <t>прочие доходы</t>
  </si>
  <si>
    <t>010</t>
  </si>
  <si>
    <t>020</t>
  </si>
  <si>
    <t>030</t>
  </si>
  <si>
    <t>040</t>
  </si>
  <si>
    <t xml:space="preserve">Приложение № 3  </t>
  </si>
  <si>
    <t xml:space="preserve">  к Порядку </t>
  </si>
  <si>
    <t>от " ____"___________________20__ г. 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</si>
  <si>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</si>
  <si>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СВЕДЕНИЯ</t>
  </si>
  <si>
    <t xml:space="preserve">    ОБ  ОПЕРАЦИЯХ С ЦЕЛЕВЫМИ СУБСИДИЯМИ, ПРЕДОСТАВЛЕННЫМИ ГОСУДАРСТВЕННОМУ УЧРЕЖДЕНИЮ НА 20 __ Г.</t>
  </si>
  <si>
    <t>КОДЫ</t>
  </si>
  <si>
    <t>Форма по ОКУД</t>
  </si>
  <si>
    <t>0501016</t>
  </si>
  <si>
    <t>от " _________ "  _______________________  20 ____ г.</t>
  </si>
  <si>
    <t xml:space="preserve">                  Дата</t>
  </si>
  <si>
    <t xml:space="preserve">Государственное  </t>
  </si>
  <si>
    <t xml:space="preserve">            по ОКПО</t>
  </si>
  <si>
    <t xml:space="preserve">учреждение </t>
  </si>
  <si>
    <t>ИНН / КПП</t>
  </si>
  <si>
    <t xml:space="preserve">                 Дата представления предыдущих Сведений</t>
  </si>
  <si>
    <t xml:space="preserve">Наименование бюджета </t>
  </si>
  <si>
    <t xml:space="preserve">          по ОКТМО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</si>
  <si>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</si>
  <si>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</si>
  <si>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</si>
  <si>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 xml:space="preserve">ведение лицевого счета 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</si>
  <si>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</si>
  <si>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</si>
  <si>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</si>
  <si>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</si>
  <si>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 xml:space="preserve">                   Наименование субсидии</t>
  </si>
  <si>
    <t>Код субсидии</t>
  </si>
  <si>
    <t>Код КОСГУ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</si>
  <si>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</si>
  <si>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</si>
  <si>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</si>
  <si>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</si>
  <si>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</si>
  <si>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  ____ г.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</si>
  <si>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</si>
  <si>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</si>
  <si>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</si>
  <si>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</si>
  <si>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</si>
  <si>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</si>
  <si>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Руководитель  _____________________    _______________________</t>
  </si>
  <si>
    <t>Всего страниц</t>
  </si>
  <si>
    <t xml:space="preserve">                  (подпись)                              (расшифровка подписи)</t>
  </si>
  <si>
    <t xml:space="preserve">Руководитель финан- </t>
  </si>
  <si>
    <t xml:space="preserve">           ОТМЕТКА ОРГАНА, ОСУЩЕСТВЛЯЮЩЕГО ВЕДЕНИЕ ЛИЦЕВОГО СЧЕТА, </t>
  </si>
  <si>
    <t>сово-экономи-</t>
  </si>
  <si>
    <t xml:space="preserve">                                  О ПРИНЯТИИ НАСТОЯЩИХ СВЕДЕНИЙ</t>
  </si>
  <si>
    <t>ческой службы   ______________________       __________________________</t>
  </si>
  <si>
    <t xml:space="preserve">                ( подпись)                              (расшифровка подписи)</t>
  </si>
  <si>
    <t>Ответственный  ______________   _______________    ____________________   __________</t>
  </si>
  <si>
    <t xml:space="preserve"> " __________ "   _________________________________  20 ____ г.</t>
  </si>
  <si>
    <t>исполнитель           (должность)              (подпись)         (расшифровка подписи)   (телефон)</t>
  </si>
  <si>
    <t xml:space="preserve"> исполнитель           (должность)           (подпись)       (расшифровка подписи)   (телефон)</t>
  </si>
  <si>
    <t xml:space="preserve"> Ответственный  ______________   ___________    ________________     __________</t>
  </si>
  <si>
    <t xml:space="preserve">СОГЛАСОВАНО </t>
  </si>
  <si>
    <t xml:space="preserve">УТВЕРЖДАЮ </t>
  </si>
  <si>
    <t>наименование должности лица, согласующего документ</t>
  </si>
  <si>
    <t>наименование должности лица, утверждающего  документ</t>
  </si>
  <si>
    <t>"_____"________ 20__г.</t>
  </si>
  <si>
    <t>План</t>
  </si>
  <si>
    <t>Форма по КФД</t>
  </si>
  <si>
    <t>Дата</t>
  </si>
  <si>
    <t>по ОКПО</t>
  </si>
  <si>
    <t xml:space="preserve">Единица измерения: </t>
  </si>
  <si>
    <t>рубль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</si>
  <si>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</si>
  <si>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</si>
  <si>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государственного  учреждения </t>
  </si>
  <si>
    <t xml:space="preserve">I.  Сведения о деятельности государственного   учреждения </t>
  </si>
  <si>
    <r>
      <t>1. Цели деятельности государственного учреждения в соответствии</t>
    </r>
    <r>
      <rPr>
        <sz val="10"/>
        <rFont val="Arial"/>
        <family val="2"/>
      </rPr>
      <t xml:space="preserve"> </t>
    </r>
    <r>
      <rPr>
        <sz val="14"/>
        <rFont val="Times New Roman"/>
        <family val="1"/>
      </rPr>
      <t>в соответствии
 с федеральными законами, иными нормативными правовыми актами и уставом учреждения.</t>
    </r>
  </si>
  <si>
    <t>2. Виды деятельности учреждения, относящиеся к его
 основным видам деятельности в соответствии с уставом учреждения.</t>
  </si>
  <si>
    <t xml:space="preserve">3. Перечень услуг (работ), относящихся в соответствии с уставом
 к основным видам деятельности учреждения, предоставление которых для физических и юридических лиц осуществляется, в том числе за плату. </t>
  </si>
  <si>
    <t>4. Общая балансовая стоимость недвижимого государственного имущества
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</si>
  <si>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>5. Общая балансовая стоимость движимого государственного имущества
 на дату составления Плана, в том числе балансовая стоимость особо ценного движимого имущества.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</si>
  <si>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</si>
  <si>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7302011509/730201001</t>
  </si>
  <si>
    <t>Министерство искусства и культурной политики Ульяновской области</t>
  </si>
  <si>
    <t>Россия, 433512, Ульяновская область, город Димитровград, проспект Димитрова, 39б</t>
  </si>
  <si>
    <t xml:space="preserve">1.1. Основные цели, задачи и их реализация,  виды деятельности Учреждения
1.1.1. Основная цель деятельности Учреждения – образовательная деятельность по образовательным программам среднего профессионального образования.
1.1.2. Основными задачами Учреждения являются:
1.1.2.1. удовлетворение потребностей общества в квалифицированных специалистах среднего звена со средним профессиональным образованием;
1.1.2.2. подготовка квалифицированных специалистов в области музыкального искусства, актёрского мастерства,  хореографии, социально-культурной деятельности, музыкально-педагогического образования и воспитания детей;
1.1.2.3.удовлетворение потребностей личности в  интеллектуальном, культурном, физическом и нравственном развитии;
 1.1.2.4. формирование у студентов гражданской позиции и трудолюбия, развитие ответственности, самостоятельности и творческой активности, коммуникативных навыков;
1.1.2.5. сохранение и приумножение нравственных и культурных ценностей общества, формирование здорового образа жизни;
1.1.2.6. взаимодействие с общеобразовательными учреждениями и учреждениями дополнительного образования детей с целью выявления одаренных и талантливых детей, оказания научно-методической помощи преподавателям общеобразовательных учреждений и учреждений дополнительного образования детей.
</t>
  </si>
  <si>
    <t xml:space="preserve">2.1. Учреждение осуществляет следующие виды деятельности:
2.1.1.основная деятельность;
2.1.2. иная, в том числе приносящая доход деятельность. 
2.2. К основной деятельности относится:
Реализация образовательных программ среднего профессионального образования – программ подготовки квалифицированных специалистов среднего звена.
2.3. К иной, в том числе приносящей доход деятельности относится:
2.3.1. Учреждение может оказывать дополнительные платные образовательные услуги на договорной основе:
- предоставление среднего профессионального образования  на договорной основе.
- переподготовка и повышение квалификации специалистов по 
специальностям Учреждения;
- подготовительные курсы  для поступающих в среднее специальное 
учебное заведение;
- изучение специальных дисциплин сверх часов и сверх программы по данной дисциплине, не предусмотренных образовательной программой;
- репетиторство;
- проведение мастер - классов, конференций, семинаров, конкурсов;
- консультации преподавателей и учащихся учреждений дополнительного образования детей и общеобразовательных школ;
</t>
  </si>
  <si>
    <t xml:space="preserve">2.3.2. К платным дополнительным и сопутствующим услугам на договорной основе относятся:
- организация платных концертов, абонементных концертов, культурно - досуговых мероприятий.
- подготовка и проведение тематических мероприятий, театрально - концертных вечеров по заявкам юридических и физических лиц, а также информационно - выставочных, видеокомпьютерных, литературно - художественных, ритуально - обрядовых и других культурных мероприятий и программ. 
- тиражирование методических и информационных материалов на бумажных и электронных носителях.
- выполнение заказов физических и юридических лиц на написание  аранжировок и музыкальных произведений.
- осуществление  аудиозаписи, фото и видеосъёмок, тиражирование и реализация аудио, фото, видео продукции, а также подготовка, тиражирование и реализация копий, видеоматериалов и фонограмм, связанных с художественной и творческой деятельностью Учреждения.
- оказание консультативной, методической, организационной и творческой помощи в проведении конкурсов, фестивалей, мастер-классов и  культурно - досуговых мероприятий.
- предоставление юридическим и физическим лицам в пользование основных фондов и имущества, в том числе музыкальных инструментов, нотных материалов, сценического оборудования для проведения концертов, спектаклей и культурно – массовых мероприятий.
- получение безвозмездных  пожертвований от отечественных и зарубежных физических и юридических лиц.
- другие дополнительные услуги, если они не ущемляют основной учебный процесс и не входят в образовательную деятельность, финансируемую из средств областного бюджета.
Учреждение вправе осуществлять иную, в том числе приносящую доход деятельность лишь постольку, поскольку это служит достижению целей, ради которых оно создано.
</t>
  </si>
  <si>
    <t>- Реализация образовательных программ среднего профессионального образования - программ подготовки специалистов среднего звена (Хоровое дирижирование)
- Реализация образовательных программ среднего профессионального образования - программ подготовки специалистов среднего звена (Инструментальное исполнительство (по видам инструментов))</t>
  </si>
  <si>
    <t>4.1. Общая балансовая стоимость недвижимого государственного  имущества   0 руб., 
в том числе:
- стоимость имущества, закреплённого собственником имущества за учреждением на праве оперативного управления  0 руб.;  
- стоимость имущества, приобретённого учреждением за счёт выделенных собственником имущества учреждения средств 0 руб.;  
- стоимость имущества, приобретённого  учреждением за счёт доходов, полученных от иной приносящей доход деятельности 0 руб.</t>
  </si>
  <si>
    <t>Г.Р. Нурдинова</t>
  </si>
  <si>
    <t>Курсы повышения квалификации</t>
  </si>
  <si>
    <t>Дополнительные занятия</t>
  </si>
  <si>
    <t>Конкурсы</t>
  </si>
  <si>
    <t>Концертная деятельность</t>
  </si>
  <si>
    <t>Безвозмездные благотворительные взносы</t>
  </si>
  <si>
    <t>тел.: 8 (84235) 3-59-54</t>
  </si>
  <si>
    <t>Экономист</t>
  </si>
  <si>
    <t>5.1.  Общая балансовая стоимость движимого государственного имущества 3671373,20 руб., в том числе:
- балансовая стоимость особо ценного движимого имущества 649051,56 руб.</t>
  </si>
  <si>
    <t>возраты прошлого года</t>
  </si>
  <si>
    <t>Расходы, всего:</t>
  </si>
  <si>
    <t>прочие несоциальные выплаты персоналу в денежной форме</t>
  </si>
  <si>
    <t>транспортные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</si>
  <si>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</si>
  <si>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прочие работы, услуги, всего: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</si>
  <si>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</si>
  <si>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</si>
  <si>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</si>
  <si>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</si>
  <si>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</si>
  <si>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</si>
  <si>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форме, всего:</t>
  </si>
  <si>
    <t>налоги, пошлины и сборы, всего: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</si>
  <si>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</si>
  <si>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</si>
  <si>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</si>
  <si>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</si>
  <si>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</si>
  <si>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</si>
  <si>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</si>
  <si>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</si>
  <si>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</si>
  <si>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</si>
  <si>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</si>
  <si>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</si>
  <si>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</si>
  <si>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</si>
  <si>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</si>
  <si>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</si>
  <si>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</si>
  <si>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</si>
  <si>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</si>
  <si>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</si>
  <si>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остаток средств на начало года</t>
  </si>
  <si>
    <t>остаток средств на конец года</t>
  </si>
  <si>
    <t>прочие работы, услуги</t>
  </si>
  <si>
    <t>налоги, пошлины и сборы</t>
  </si>
  <si>
    <t>социальные пособия и компенсации персоналу в денежной форме</t>
  </si>
  <si>
    <t>на 2020 год</t>
  </si>
  <si>
    <t>на 01.01.2020 г.</t>
  </si>
  <si>
    <t>III. Показатели по поступлениям и выплатам учреждения на 2020 г.</t>
  </si>
  <si>
    <t>на 2020 г.</t>
  </si>
  <si>
    <t xml:space="preserve"> </t>
  </si>
  <si>
    <t>Субсидии на финансовое обеспечение реализации мероприятий государственной программы Ульяновской области «Развитие культуры, туризма и сохранение объектов культурного наследия в Ульяновской области» (модернизация материально-технической базы учреждений культуры)</t>
  </si>
  <si>
    <t>Субсидии на выплату стипендий лицам, обучающимся в организациях, осуществляющих образовательную деятельность по профессиональным образовательным программам, а также на предоставление указанным лицам иных мер социальной поддержки за счет средств стипендиального фонда и их доставку получателям</t>
  </si>
  <si>
    <t>Субсидии на финансовое обеспечение реализации мероприятий государственной программы Ульяновской области «Развитие культуры, туризма и сохранение объектов культурного наследия в Ульяновской области» (реализация приоритетных направлений государственной культурной политики)</t>
  </si>
  <si>
    <t>Субсидии на выполнение государственного (муниципального) задания (продвижение талантливой молодёжи в сфере музыкального искусства в рамках регионального проекта «Творческие люди»)</t>
  </si>
  <si>
    <t>Субсидии на выполнение государственного задания</t>
  </si>
  <si>
    <t>№ п/п</t>
  </si>
  <si>
    <t>Коды строк</t>
  </si>
  <si>
    <t xml:space="preserve">Сумма </t>
  </si>
  <si>
    <t>за пределами планового периода</t>
  </si>
  <si>
    <t>1.</t>
  </si>
  <si>
    <t>Выплаты на закупку товаров, работ, услуг, всего</t>
  </si>
  <si>
    <t>26000</t>
  </si>
  <si>
    <t>х</t>
  </si>
  <si>
    <t>1.1.</t>
  </si>
  <si>
    <t>в том числе:                                                                                                        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</si>
  <si>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</si>
  <si>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</si>
  <si>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</si>
  <si>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</si>
  <si>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</si>
  <si>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</si>
  <si>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</si>
  <si>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1.4.1.</t>
  </si>
  <si>
    <t>в том числе:                                                                                                                            за счет субсидий, предоставляемых на финансовое обепечение выполнения государственного (муниципального) задания</t>
  </si>
  <si>
    <t>1.4.1.1.</t>
  </si>
  <si>
    <t>в том числе:                                                                                                                            в соответствии с Федеральным законом № 44-ФЗ</t>
  </si>
  <si>
    <t>1.4.1.2.</t>
  </si>
  <si>
    <t>в соответствии с Федеральным законом № 223-ФЗ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</si>
  <si>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</si>
  <si>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</si>
  <si>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</si>
  <si>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</si>
  <si>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</si>
  <si>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>за счет субсидий, предоставляемых на осуществление капитальных вложений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</si>
  <si>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</si>
  <si>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</si>
  <si>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</si>
  <si>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</si>
  <si>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</si>
  <si>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</si>
  <si>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</si>
  <si>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</si>
  <si>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</si>
  <si>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в том числе по году начала закупки:</t>
  </si>
  <si>
    <t>3.</t>
  </si>
  <si>
    <t>Итого по договорам, планируемым к заключению в соответсвующем финансовом году в соответствии с Федеральным законом № 223-ФЗ, по соответствующему году закупки</t>
  </si>
  <si>
    <t xml:space="preserve">Сведения по выплатам </t>
  </si>
  <si>
    <t>на закупки товаров, работ, услуг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</si>
  <si>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</si>
  <si>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</si>
  <si>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</si>
  <si>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</si>
  <si>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иные выплаты текущего характера физическим лицам, всего</t>
  </si>
  <si>
    <t>Субсидии на финансовое обеспечение реализации мероприятий государственной программы Ульяновской области «Развитие культуры, туризма и сохранение объектов культурного наследия в Ульяновской области» (приобретение музыкальных инструментов, оборудования и материалов для детских школ искусств и училищ в рамках регионального проекта «Культурная среда»</t>
  </si>
  <si>
    <t xml:space="preserve">
Субсидии в целях погашения кредиторской задолженности учреждений и осуществления выплат для исполнения требований, содержащихся в исполнительных листах и судебных приказах, предусматривающих обращения взыскания на средства учреждений
</t>
  </si>
  <si>
    <t>1.3.1.</t>
  </si>
  <si>
    <t>1.3.1.2.</t>
  </si>
  <si>
    <t>1.3.1.3.</t>
  </si>
  <si>
    <t>1.3.1.4.</t>
  </si>
  <si>
    <t>26310.1</t>
  </si>
  <si>
    <t>26310.2</t>
  </si>
  <si>
    <t>26310.3</t>
  </si>
  <si>
    <t>26310.4</t>
  </si>
  <si>
    <t>В соответствии с Федеральным законом № 223-ФЗ</t>
  </si>
  <si>
    <t>1.3.2.</t>
  </si>
  <si>
    <t>в том числе:
В соответствии с Федеральным законом № 44-ФЗ</t>
  </si>
  <si>
    <t xml:space="preserve">    нацпроекты (КЦСР 87.0.A1.55196)</t>
  </si>
  <si>
    <t xml:space="preserve">    нацпроекты (КЦСР 87.0.A2.44250)</t>
  </si>
  <si>
    <t xml:space="preserve">    нацпроекты (КЦСР 87.0.A3.44240)</t>
  </si>
  <si>
    <t xml:space="preserve">    нацпроекты (КЦСР 87.0.A3.44260)</t>
  </si>
  <si>
    <t>26421.1</t>
  </si>
  <si>
    <t>26421.2</t>
  </si>
  <si>
    <t>26421.3</t>
  </si>
  <si>
    <t>26421.4</t>
  </si>
  <si>
    <t>1.4.3.3.</t>
  </si>
  <si>
    <t>1.4.3.2.</t>
  </si>
  <si>
    <t>1.4.3.1.</t>
  </si>
  <si>
    <t>1.4.2.1.1.</t>
  </si>
  <si>
    <t>1.4.2.1.2.</t>
  </si>
  <si>
    <t>1.4.2.1.3.</t>
  </si>
  <si>
    <t>1.4.2.1.4.</t>
  </si>
  <si>
    <t>1.3.1.1.</t>
  </si>
  <si>
    <t>1.4.5.1.1.</t>
  </si>
  <si>
    <t>1.4.5.1.2.</t>
  </si>
  <si>
    <t>1.4.5.1.3.</t>
  </si>
  <si>
    <t>1.4.5.1.4.</t>
  </si>
  <si>
    <t>1.4.3.4.</t>
  </si>
  <si>
    <t>26430.1</t>
  </si>
  <si>
    <t>26430.2</t>
  </si>
  <si>
    <t>26430.3</t>
  </si>
  <si>
    <t>26430.4</t>
  </si>
  <si>
    <t>26451.1</t>
  </si>
  <si>
    <t>26451.2</t>
  </si>
  <si>
    <t>26451.3</t>
  </si>
  <si>
    <t>26451.4</t>
  </si>
  <si>
    <t>Министр искусства и культурной политики Ульяновской области</t>
  </si>
  <si>
    <t xml:space="preserve">    ______________Е.Е. Сидорова</t>
  </si>
  <si>
    <t>Директор ОГБПОУ "ДМК"</t>
  </si>
  <si>
    <t>И.А. Казаченко</t>
  </si>
  <si>
    <t>________________И.А. Казаченко</t>
  </si>
  <si>
    <t>О.В. Войкина</t>
  </si>
  <si>
    <t>иным</t>
  </si>
  <si>
    <t>гз</t>
  </si>
  <si>
    <t>внеб</t>
  </si>
  <si>
    <t>было:</t>
  </si>
  <si>
    <t xml:space="preserve"> финансово - хозяйственной деятельности 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</si>
</sst>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</numFmts>
  <fonts count="7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sz val="15"/>
      <name val="Times New Roman"/>
      <family val="1"/>
    </font>
    <font>
      <b/>
      <sz val="10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176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0" fillId="0" borderId="12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4" fontId="10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justify" vertical="center" wrapText="1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49" fontId="15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1" fillId="0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1" fillId="0" borderId="35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6" fillId="0" borderId="0" xfId="0" applyFont="1" applyAlignment="1">
      <alignment horizontal="right" vertical="center"/>
    </xf>
    <xf numFmtId="0" fontId="67" fillId="0" borderId="0" xfId="0" applyNumberFormat="1" applyFont="1" applyBorder="1" applyAlignment="1">
      <alignment horizontal="center" wrapText="1"/>
    </xf>
    <xf numFmtId="4" fontId="6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4" fontId="8" fillId="2" borderId="12" xfId="0" applyNumberFormat="1" applyFont="1" applyFill="1" applyBorder="1" applyAlignment="1">
      <alignment horizontal="center" vertical="center" wrapText="1"/>
    </xf>
    <xf numFmtId="176" fontId="10" fillId="2" borderId="12" xfId="0" applyNumberFormat="1" applyFont="1" applyFill="1" applyBorder="1" applyAlignment="1">
      <alignment horizontal="center" vertical="center" wrapText="1"/>
    </xf>
    <xf numFmtId="4" fontId="10" fillId="13" borderId="12" xfId="0" applyNumberFormat="1" applyFont="1" applyFill="1" applyBorder="1" applyAlignment="1">
      <alignment horizontal="center" vertical="center" wrapText="1"/>
    </xf>
    <xf numFmtId="4" fontId="8" fillId="13" borderId="12" xfId="0" applyNumberFormat="1" applyFont="1" applyFill="1" applyBorder="1" applyAlignment="1">
      <alignment horizontal="center" vertical="center" wrapText="1"/>
    </xf>
    <xf numFmtId="176" fontId="10" fillId="13" borderId="12" xfId="0" applyNumberFormat="1" applyFont="1" applyFill="1" applyBorder="1" applyAlignment="1">
      <alignment horizontal="center" vertical="center" wrapText="1"/>
    </xf>
    <xf numFmtId="4" fontId="10" fillId="10" borderId="12" xfId="0" applyNumberFormat="1" applyFont="1" applyFill="1" applyBorder="1" applyAlignment="1">
      <alignment horizontal="center" vertical="center" wrapText="1"/>
    </xf>
    <xf numFmtId="4" fontId="8" fillId="10" borderId="12" xfId="0" applyNumberFormat="1" applyFont="1" applyFill="1" applyBorder="1" applyAlignment="1">
      <alignment horizontal="center" vertical="center" wrapText="1"/>
    </xf>
    <xf numFmtId="176" fontId="10" fillId="10" borderId="12" xfId="0" applyNumberFormat="1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68" fillId="9" borderId="1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69" fillId="9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7" fontId="10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5" fillId="0" borderId="0" xfId="0" applyFont="1" applyFill="1" applyAlignment="1">
      <alignment horizontal="right" vertical="top" wrapText="1"/>
    </xf>
    <xf numFmtId="4" fontId="68" fillId="2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4" fontId="10" fillId="36" borderId="12" xfId="0" applyNumberFormat="1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 wrapText="1"/>
    </xf>
    <xf numFmtId="4" fontId="10" fillId="37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4" fontId="10" fillId="38" borderId="12" xfId="0" applyNumberFormat="1" applyFont="1" applyFill="1" applyBorder="1" applyAlignment="1">
      <alignment horizontal="center" vertical="center" wrapText="1"/>
    </xf>
    <xf numFmtId="4" fontId="68" fillId="37" borderId="12" xfId="0" applyNumberFormat="1" applyFont="1" applyFill="1" applyBorder="1" applyAlignment="1">
      <alignment horizontal="center" vertical="center" wrapText="1"/>
    </xf>
    <xf numFmtId="4" fontId="68" fillId="35" borderId="12" xfId="0" applyNumberFormat="1" applyFont="1" applyFill="1" applyBorder="1" applyAlignment="1">
      <alignment horizontal="center" vertical="center" wrapText="1"/>
    </xf>
    <xf numFmtId="4" fontId="68" fillId="36" borderId="12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10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12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1" fillId="0" borderId="12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70" fontId="14" fillId="0" borderId="36" xfId="43" applyFont="1" applyBorder="1" applyAlignment="1">
      <alignment horizontal="center" vertical="center"/>
    </xf>
    <xf numFmtId="170" fontId="14" fillId="0" borderId="38" xfId="43" applyFont="1" applyBorder="1" applyAlignment="1">
      <alignment horizontal="center" vertical="center"/>
    </xf>
    <xf numFmtId="170" fontId="14" fillId="0" borderId="37" xfId="43" applyFont="1" applyBorder="1" applyAlignment="1">
      <alignment horizontal="center" vertical="center"/>
    </xf>
    <xf numFmtId="170" fontId="14" fillId="0" borderId="39" xfId="43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8"/>
  <sheetViews>
    <sheetView zoomScalePageLayoutView="0" workbookViewId="0" topLeftCell="A19">
      <selection activeCell="J14" sqref="J14"/>
    </sheetView>
  </sheetViews>
  <sheetFormatPr defaultColWidth="9.00390625" defaultRowHeight="12.75"/>
  <cols>
    <col min="4" max="4" width="23.375" style="0" customWidth="1"/>
    <col min="5" max="5" width="10.125" style="0" customWidth="1"/>
    <col min="7" max="7" width="14.00390625" style="0" customWidth="1"/>
    <col min="8" max="8" width="20.375" style="0" customWidth="1"/>
  </cols>
  <sheetData>
    <row r="4" spans="1:8" ht="24" customHeight="1">
      <c r="A4" s="167" t="s">
        <v>124</v>
      </c>
      <c r="B4" s="167"/>
      <c r="C4" s="167"/>
      <c r="D4" s="167"/>
      <c r="E4" s="93"/>
      <c r="F4" s="167" t="s">
        <v>125</v>
      </c>
      <c r="G4" s="167"/>
      <c r="H4" s="167"/>
    </row>
    <row r="5" spans="1:8" ht="48" customHeight="1">
      <c r="A5" s="168" t="s">
        <v>301</v>
      </c>
      <c r="B5" s="168"/>
      <c r="C5" s="168"/>
      <c r="D5" s="168"/>
      <c r="E5" s="93"/>
      <c r="F5" s="168" t="s">
        <v>303</v>
      </c>
      <c r="G5" s="168"/>
      <c r="H5" s="168"/>
    </row>
    <row r="6" spans="1:8" ht="30" customHeight="1">
      <c r="A6" s="169" t="s">
        <v>126</v>
      </c>
      <c r="B6" s="169"/>
      <c r="C6" s="169"/>
      <c r="D6" s="169"/>
      <c r="E6" s="94"/>
      <c r="F6" s="169" t="s">
        <v>127</v>
      </c>
      <c r="G6" s="169"/>
      <c r="H6" s="169"/>
    </row>
    <row r="7" spans="1:8" ht="18.75" customHeight="1">
      <c r="A7" s="173" t="s">
        <v>302</v>
      </c>
      <c r="B7" s="173"/>
      <c r="C7" s="173"/>
      <c r="D7" s="173"/>
      <c r="E7" s="93"/>
      <c r="F7" s="172" t="s">
        <v>305</v>
      </c>
      <c r="G7" s="172"/>
      <c r="H7" s="172"/>
    </row>
    <row r="8" spans="1:8" ht="18.75">
      <c r="A8" s="175" t="s">
        <v>5</v>
      </c>
      <c r="B8" s="175"/>
      <c r="C8" s="169" t="s">
        <v>4</v>
      </c>
      <c r="D8" s="169"/>
      <c r="E8" s="93"/>
      <c r="F8" s="146" t="s">
        <v>5</v>
      </c>
      <c r="G8" s="175" t="s">
        <v>4</v>
      </c>
      <c r="H8" s="175"/>
    </row>
    <row r="9" spans="2:8" ht="18.75">
      <c r="B9" s="176" t="s">
        <v>128</v>
      </c>
      <c r="C9" s="176"/>
      <c r="D9" s="176"/>
      <c r="E9" s="93"/>
      <c r="F9" s="176" t="s">
        <v>128</v>
      </c>
      <c r="G9" s="176"/>
      <c r="H9" s="176"/>
    </row>
    <row r="10" spans="2:8" ht="15">
      <c r="B10" s="95"/>
      <c r="C10" s="179"/>
      <c r="D10" s="179"/>
      <c r="E10" s="2"/>
      <c r="F10" s="95"/>
      <c r="G10" s="179"/>
      <c r="H10" s="179"/>
    </row>
    <row r="11" spans="2:8" ht="15">
      <c r="B11" s="179"/>
      <c r="C11" s="179"/>
      <c r="D11" s="179"/>
      <c r="E11" s="2"/>
      <c r="F11" s="179"/>
      <c r="G11" s="179"/>
      <c r="H11" s="179"/>
    </row>
    <row r="12" spans="2:8" ht="20.25">
      <c r="B12" s="96"/>
      <c r="C12" s="96"/>
      <c r="D12" s="96"/>
      <c r="E12" s="97" t="s">
        <v>129</v>
      </c>
      <c r="F12" s="96"/>
      <c r="G12" s="96"/>
      <c r="H12" s="96"/>
    </row>
    <row r="13" spans="2:8" ht="20.25">
      <c r="B13" s="181" t="s">
        <v>311</v>
      </c>
      <c r="C13" s="181"/>
      <c r="D13" s="181"/>
      <c r="E13" s="181"/>
      <c r="F13" s="181"/>
      <c r="G13" s="181"/>
      <c r="H13" s="181"/>
    </row>
    <row r="14" spans="2:8" ht="20.25">
      <c r="B14" s="181" t="s">
        <v>201</v>
      </c>
      <c r="C14" s="183"/>
      <c r="D14" s="183"/>
      <c r="E14" s="183"/>
      <c r="F14" s="183"/>
      <c r="G14" s="183"/>
      <c r="H14" s="183"/>
    </row>
    <row r="15" spans="2:8" ht="18.75">
      <c r="B15" s="98"/>
      <c r="C15" s="99"/>
      <c r="D15" s="99"/>
      <c r="E15" s="99"/>
      <c r="F15" s="99"/>
      <c r="G15" s="99"/>
      <c r="H15" s="99"/>
    </row>
    <row r="16" spans="2:8" ht="18.75">
      <c r="B16" s="98"/>
      <c r="C16" s="98"/>
      <c r="D16" s="98"/>
      <c r="E16" s="100"/>
      <c r="F16" s="98"/>
      <c r="G16" s="101"/>
      <c r="H16" s="102" t="s">
        <v>75</v>
      </c>
    </row>
    <row r="17" spans="2:8" ht="18.75">
      <c r="B17" s="98"/>
      <c r="C17" s="98"/>
      <c r="D17" s="98"/>
      <c r="E17" s="98"/>
      <c r="F17" s="98"/>
      <c r="G17" s="103" t="s">
        <v>130</v>
      </c>
      <c r="H17" s="104"/>
    </row>
    <row r="18" spans="2:8" ht="15">
      <c r="B18" s="170"/>
      <c r="C18" s="170"/>
      <c r="D18" s="170"/>
      <c r="E18" s="170"/>
      <c r="F18" s="170"/>
      <c r="G18" s="103" t="s">
        <v>131</v>
      </c>
      <c r="H18" s="105"/>
    </row>
    <row r="19" spans="2:8" ht="15">
      <c r="B19" s="101"/>
      <c r="C19" s="101"/>
      <c r="D19" s="101"/>
      <c r="E19" s="101"/>
      <c r="F19" s="101"/>
      <c r="G19" s="103"/>
      <c r="H19" s="105"/>
    </row>
    <row r="20" spans="2:8" ht="15.75">
      <c r="B20" s="101"/>
      <c r="C20" s="101"/>
      <c r="D20" s="101"/>
      <c r="E20" s="101"/>
      <c r="F20" s="101"/>
      <c r="G20" s="106"/>
      <c r="H20" s="104"/>
    </row>
    <row r="21" spans="2:8" ht="60.75" customHeight="1">
      <c r="B21" s="171" t="s">
        <v>144</v>
      </c>
      <c r="C21" s="171"/>
      <c r="D21" s="171"/>
      <c r="E21" s="171"/>
      <c r="F21" s="171"/>
      <c r="G21" s="106"/>
      <c r="H21" s="104"/>
    </row>
    <row r="22" spans="2:8" ht="18.75">
      <c r="B22" s="93"/>
      <c r="C22" s="93"/>
      <c r="D22" s="93"/>
      <c r="E22" s="93"/>
      <c r="F22" s="93"/>
      <c r="G22" s="106" t="s">
        <v>132</v>
      </c>
      <c r="H22" s="108">
        <v>2177702</v>
      </c>
    </row>
    <row r="23" spans="2:8" ht="18.75">
      <c r="B23" s="93"/>
      <c r="C23" s="93"/>
      <c r="D23" s="93"/>
      <c r="E23" s="93"/>
      <c r="F23" s="93"/>
      <c r="G23" s="106"/>
      <c r="H23" s="108"/>
    </row>
    <row r="24" spans="2:8" ht="20.25">
      <c r="B24" s="174"/>
      <c r="C24" s="174"/>
      <c r="D24" s="174"/>
      <c r="E24" s="174"/>
      <c r="F24" s="174"/>
      <c r="G24" s="107"/>
      <c r="H24" s="108"/>
    </row>
    <row r="25" spans="2:8" ht="15.75" customHeight="1">
      <c r="B25" s="182" t="s">
        <v>83</v>
      </c>
      <c r="C25" s="182"/>
      <c r="D25" s="182"/>
      <c r="E25" s="185" t="s">
        <v>145</v>
      </c>
      <c r="F25" s="185"/>
      <c r="G25" s="186"/>
      <c r="H25" s="31"/>
    </row>
    <row r="26" spans="2:8" ht="15.75">
      <c r="B26" s="109"/>
      <c r="C26" s="109"/>
      <c r="D26" s="109"/>
      <c r="E26" s="35"/>
      <c r="F26" s="35"/>
      <c r="G26" s="35"/>
      <c r="H26" s="31"/>
    </row>
    <row r="27" spans="2:8" ht="15.75">
      <c r="B27" s="182" t="s">
        <v>133</v>
      </c>
      <c r="C27" s="182"/>
      <c r="D27" s="182"/>
      <c r="E27" s="110" t="s">
        <v>134</v>
      </c>
      <c r="F27" s="110"/>
      <c r="G27" s="110"/>
      <c r="H27" s="104"/>
    </row>
    <row r="28" spans="2:8" ht="15.75">
      <c r="B28" s="109"/>
      <c r="C28" s="109"/>
      <c r="D28" s="109"/>
      <c r="E28" s="110"/>
      <c r="F28" s="110"/>
      <c r="G28" s="110" t="s">
        <v>135</v>
      </c>
      <c r="H28" s="104">
        <v>383</v>
      </c>
    </row>
    <row r="29" spans="2:8" ht="15.75">
      <c r="B29" s="109"/>
      <c r="C29" s="109"/>
      <c r="D29" s="109"/>
      <c r="E29" s="110"/>
      <c r="F29" s="110"/>
      <c r="G29" s="110"/>
      <c r="H29" s="115"/>
    </row>
    <row r="30" spans="2:10" ht="36.75" customHeight="1">
      <c r="B30" s="182" t="s">
        <v>136</v>
      </c>
      <c r="C30" s="182"/>
      <c r="D30" s="182"/>
      <c r="E30" s="182"/>
      <c r="F30" s="182"/>
      <c r="G30" s="121"/>
      <c r="H30" s="121"/>
      <c r="I30" s="34"/>
      <c r="J30" s="34"/>
    </row>
    <row r="31" spans="2:9" ht="35.25" customHeight="1">
      <c r="B31" s="182" t="s">
        <v>146</v>
      </c>
      <c r="C31" s="182"/>
      <c r="D31" s="182"/>
      <c r="E31" s="182"/>
      <c r="F31" s="182"/>
      <c r="G31" s="107"/>
      <c r="H31" s="107"/>
      <c r="I31" s="34"/>
    </row>
    <row r="32" spans="2:9" ht="15">
      <c r="B32" s="32"/>
      <c r="C32" s="32"/>
      <c r="D32" s="32"/>
      <c r="E32" s="32"/>
      <c r="F32" s="32"/>
      <c r="G32" s="112"/>
      <c r="H32" s="113"/>
      <c r="I32" s="34"/>
    </row>
    <row r="33" spans="2:8" ht="35.25" customHeight="1">
      <c r="B33" s="187" t="s">
        <v>137</v>
      </c>
      <c r="C33" s="187"/>
      <c r="D33" s="187"/>
      <c r="E33" s="187"/>
      <c r="F33" s="187"/>
      <c r="G33" s="106"/>
      <c r="H33" s="106"/>
    </row>
    <row r="34" spans="2:8" ht="36.75" customHeight="1">
      <c r="B34" s="182" t="s">
        <v>147</v>
      </c>
      <c r="C34" s="182"/>
      <c r="D34" s="182"/>
      <c r="E34" s="182"/>
      <c r="F34" s="182"/>
      <c r="G34" s="111"/>
      <c r="H34" s="111"/>
    </row>
    <row r="35" spans="2:8" ht="168" customHeight="1">
      <c r="B35" s="32"/>
      <c r="C35" s="32"/>
      <c r="D35" s="114"/>
      <c r="E35" s="114"/>
      <c r="F35" s="114"/>
      <c r="G35" s="115"/>
      <c r="H35" s="115"/>
    </row>
    <row r="36" spans="2:8" ht="17.25" customHeight="1">
      <c r="B36" s="32"/>
      <c r="C36" s="32"/>
      <c r="D36" s="114"/>
      <c r="E36" s="114"/>
      <c r="F36" s="114"/>
      <c r="G36" s="115"/>
      <c r="H36" s="115"/>
    </row>
    <row r="37" spans="2:8" ht="27" customHeight="1">
      <c r="B37" s="180" t="s">
        <v>138</v>
      </c>
      <c r="C37" s="180"/>
      <c r="D37" s="180"/>
      <c r="E37" s="180"/>
      <c r="F37" s="180"/>
      <c r="G37" s="180"/>
      <c r="H37" s="180"/>
    </row>
    <row r="38" spans="2:8" ht="18.75">
      <c r="B38" s="116"/>
      <c r="C38" s="116"/>
      <c r="D38" s="116"/>
      <c r="E38" s="98"/>
      <c r="F38" s="116"/>
      <c r="G38" s="116"/>
      <c r="H38" s="116"/>
    </row>
    <row r="39" spans="2:8" ht="57.75" customHeight="1">
      <c r="B39" s="177" t="s">
        <v>139</v>
      </c>
      <c r="C39" s="178"/>
      <c r="D39" s="178"/>
      <c r="E39" s="178"/>
      <c r="F39" s="178"/>
      <c r="G39" s="178"/>
      <c r="H39" s="178"/>
    </row>
    <row r="40" spans="2:8" ht="66.75" customHeight="1">
      <c r="B40" s="177" t="s">
        <v>148</v>
      </c>
      <c r="C40" s="177"/>
      <c r="D40" s="177"/>
      <c r="E40" s="177"/>
      <c r="F40" s="177"/>
      <c r="G40" s="177"/>
      <c r="H40" s="177"/>
    </row>
    <row r="41" spans="2:8" ht="66.75" customHeight="1">
      <c r="B41" s="177"/>
      <c r="C41" s="177"/>
      <c r="D41" s="177"/>
      <c r="E41" s="177"/>
      <c r="F41" s="177"/>
      <c r="G41" s="177"/>
      <c r="H41" s="177"/>
    </row>
    <row r="42" spans="2:8" ht="66.75" customHeight="1">
      <c r="B42" s="177"/>
      <c r="C42" s="177"/>
      <c r="D42" s="177"/>
      <c r="E42" s="177"/>
      <c r="F42" s="177"/>
      <c r="G42" s="177"/>
      <c r="H42" s="177"/>
    </row>
    <row r="43" spans="2:8" ht="66.75" customHeight="1">
      <c r="B43" s="177"/>
      <c r="C43" s="177"/>
      <c r="D43" s="177"/>
      <c r="E43" s="177"/>
      <c r="F43" s="177"/>
      <c r="G43" s="177"/>
      <c r="H43" s="177"/>
    </row>
    <row r="44" spans="2:8" ht="66.75" customHeight="1">
      <c r="B44" s="177"/>
      <c r="C44" s="177"/>
      <c r="D44" s="177"/>
      <c r="E44" s="177"/>
      <c r="F44" s="177"/>
      <c r="G44" s="177"/>
      <c r="H44" s="177"/>
    </row>
    <row r="45" spans="2:8" ht="57" customHeight="1">
      <c r="B45" s="177"/>
      <c r="C45" s="177"/>
      <c r="D45" s="177"/>
      <c r="E45" s="177"/>
      <c r="F45" s="177"/>
      <c r="G45" s="177"/>
      <c r="H45" s="177"/>
    </row>
    <row r="46" spans="2:8" ht="37.5" customHeight="1">
      <c r="B46" s="177" t="s">
        <v>140</v>
      </c>
      <c r="C46" s="178"/>
      <c r="D46" s="178"/>
      <c r="E46" s="178"/>
      <c r="F46" s="178"/>
      <c r="G46" s="178"/>
      <c r="H46" s="178"/>
    </row>
    <row r="47" spans="2:8" ht="64.5" customHeight="1">
      <c r="B47" s="177" t="s">
        <v>149</v>
      </c>
      <c r="C47" s="177"/>
      <c r="D47" s="177"/>
      <c r="E47" s="177"/>
      <c r="F47" s="177"/>
      <c r="G47" s="177"/>
      <c r="H47" s="177"/>
    </row>
    <row r="48" spans="2:8" ht="64.5" customHeight="1">
      <c r="B48" s="177"/>
      <c r="C48" s="177"/>
      <c r="D48" s="177"/>
      <c r="E48" s="177"/>
      <c r="F48" s="177"/>
      <c r="G48" s="177"/>
      <c r="H48" s="177"/>
    </row>
    <row r="49" spans="2:8" ht="64.5" customHeight="1">
      <c r="B49" s="177"/>
      <c r="C49" s="177"/>
      <c r="D49" s="177"/>
      <c r="E49" s="177"/>
      <c r="F49" s="177"/>
      <c r="G49" s="177"/>
      <c r="H49" s="177"/>
    </row>
    <row r="50" spans="2:8" ht="64.5" customHeight="1">
      <c r="B50" s="177"/>
      <c r="C50" s="177"/>
      <c r="D50" s="177"/>
      <c r="E50" s="177"/>
      <c r="F50" s="177"/>
      <c r="G50" s="177"/>
      <c r="H50" s="177"/>
    </row>
    <row r="51" spans="2:8" ht="64.5" customHeight="1">
      <c r="B51" s="177"/>
      <c r="C51" s="177"/>
      <c r="D51" s="177"/>
      <c r="E51" s="177"/>
      <c r="F51" s="177"/>
      <c r="G51" s="177"/>
      <c r="H51" s="177"/>
    </row>
    <row r="52" spans="2:8" ht="51.75" customHeight="1">
      <c r="B52" s="177"/>
      <c r="C52" s="177"/>
      <c r="D52" s="177"/>
      <c r="E52" s="177"/>
      <c r="F52" s="177"/>
      <c r="G52" s="177"/>
      <c r="H52" s="177"/>
    </row>
    <row r="53" spans="2:8" ht="110.25" customHeight="1">
      <c r="B53" s="177" t="s">
        <v>150</v>
      </c>
      <c r="C53" s="177"/>
      <c r="D53" s="177"/>
      <c r="E53" s="177"/>
      <c r="F53" s="177"/>
      <c r="G53" s="177"/>
      <c r="H53" s="177"/>
    </row>
    <row r="54" spans="2:8" ht="110.25" customHeight="1">
      <c r="B54" s="177"/>
      <c r="C54" s="177"/>
      <c r="D54" s="177"/>
      <c r="E54" s="177"/>
      <c r="F54" s="177"/>
      <c r="G54" s="177"/>
      <c r="H54" s="177"/>
    </row>
    <row r="55" spans="2:8" ht="110.25" customHeight="1">
      <c r="B55" s="177"/>
      <c r="C55" s="177"/>
      <c r="D55" s="177"/>
      <c r="E55" s="177"/>
      <c r="F55" s="177"/>
      <c r="G55" s="177"/>
      <c r="H55" s="177"/>
    </row>
    <row r="56" spans="2:8" ht="110.25" customHeight="1">
      <c r="B56" s="177"/>
      <c r="C56" s="177"/>
      <c r="D56" s="177"/>
      <c r="E56" s="177"/>
      <c r="F56" s="177"/>
      <c r="G56" s="177"/>
      <c r="H56" s="177"/>
    </row>
    <row r="57" spans="2:8" ht="110.25" customHeight="1">
      <c r="B57" s="177"/>
      <c r="C57" s="177"/>
      <c r="D57" s="177"/>
      <c r="E57" s="177"/>
      <c r="F57" s="177"/>
      <c r="G57" s="177"/>
      <c r="H57" s="177"/>
    </row>
    <row r="58" spans="2:8" ht="27" customHeight="1">
      <c r="B58" s="177"/>
      <c r="C58" s="177"/>
      <c r="D58" s="177"/>
      <c r="E58" s="177"/>
      <c r="F58" s="177"/>
      <c r="G58" s="177"/>
      <c r="H58" s="177"/>
    </row>
    <row r="59" spans="2:8" ht="62.25" customHeight="1">
      <c r="B59" s="177" t="s">
        <v>141</v>
      </c>
      <c r="C59" s="178"/>
      <c r="D59" s="178"/>
      <c r="E59" s="178"/>
      <c r="F59" s="178"/>
      <c r="G59" s="178"/>
      <c r="H59" s="178"/>
    </row>
    <row r="60" spans="2:8" ht="119.25" customHeight="1">
      <c r="B60" s="184" t="s">
        <v>151</v>
      </c>
      <c r="C60" s="184"/>
      <c r="D60" s="184"/>
      <c r="E60" s="184"/>
      <c r="F60" s="184"/>
      <c r="G60" s="184"/>
      <c r="H60" s="184"/>
    </row>
    <row r="61" spans="2:8" ht="111.75" customHeight="1">
      <c r="B61" s="177" t="s">
        <v>142</v>
      </c>
      <c r="C61" s="178"/>
      <c r="D61" s="178"/>
      <c r="E61" s="178"/>
      <c r="F61" s="178"/>
      <c r="G61" s="178"/>
      <c r="H61" s="178"/>
    </row>
    <row r="62" spans="2:8" ht="177" customHeight="1">
      <c r="B62" s="177" t="s">
        <v>152</v>
      </c>
      <c r="C62" s="177"/>
      <c r="D62" s="177"/>
      <c r="E62" s="177"/>
      <c r="F62" s="177"/>
      <c r="G62" s="177"/>
      <c r="H62" s="177"/>
    </row>
    <row r="63" spans="2:8" ht="59.25" customHeight="1">
      <c r="B63" s="177" t="s">
        <v>143</v>
      </c>
      <c r="C63" s="178"/>
      <c r="D63" s="178"/>
      <c r="E63" s="178"/>
      <c r="F63" s="178"/>
      <c r="G63" s="178"/>
      <c r="H63" s="178"/>
    </row>
    <row r="64" spans="2:8" ht="69" customHeight="1">
      <c r="B64" s="177" t="s">
        <v>161</v>
      </c>
      <c r="C64" s="178"/>
      <c r="D64" s="178"/>
      <c r="E64" s="178"/>
      <c r="F64" s="178"/>
      <c r="G64" s="178"/>
      <c r="H64" s="178"/>
    </row>
    <row r="65" spans="2:8" ht="18.75">
      <c r="B65" s="120"/>
      <c r="C65" s="120"/>
      <c r="D65" s="120"/>
      <c r="E65" s="120"/>
      <c r="F65" s="120"/>
      <c r="G65" s="120"/>
      <c r="H65" s="120"/>
    </row>
    <row r="66" spans="2:8" ht="18.75">
      <c r="B66" s="120"/>
      <c r="C66" s="120"/>
      <c r="D66" s="120"/>
      <c r="E66" s="120"/>
      <c r="F66" s="120"/>
      <c r="G66" s="120"/>
      <c r="H66" s="120"/>
    </row>
    <row r="67" spans="2:8" ht="15.75">
      <c r="B67" s="32"/>
      <c r="C67" s="32"/>
      <c r="D67" s="32"/>
      <c r="E67" s="32"/>
      <c r="F67" s="32"/>
      <c r="G67" s="32"/>
      <c r="H67" s="117"/>
    </row>
    <row r="68" spans="2:8" ht="16.5">
      <c r="B68" s="118"/>
      <c r="C68" s="118"/>
      <c r="D68" s="119"/>
      <c r="E68" s="119"/>
      <c r="F68" s="119"/>
      <c r="G68" s="119"/>
      <c r="H68" s="119"/>
    </row>
    <row r="69" spans="2:8" ht="16.5">
      <c r="B69" s="118"/>
      <c r="C69" s="118"/>
      <c r="D69" s="119"/>
      <c r="E69" s="119"/>
      <c r="F69" s="119"/>
      <c r="G69" s="119"/>
      <c r="H69" s="119"/>
    </row>
    <row r="70" spans="2:8" ht="16.5">
      <c r="B70" s="118"/>
      <c r="C70" s="118"/>
      <c r="D70" s="119"/>
      <c r="E70" s="119"/>
      <c r="F70" s="119"/>
      <c r="G70" s="119"/>
      <c r="H70" s="119"/>
    </row>
    <row r="71" spans="2:8" ht="16.5">
      <c r="B71" s="118"/>
      <c r="C71" s="118"/>
      <c r="D71" s="119"/>
      <c r="E71" s="119"/>
      <c r="F71" s="119"/>
      <c r="G71" s="119"/>
      <c r="H71" s="119"/>
    </row>
    <row r="72" spans="2:8" ht="16.5">
      <c r="B72" s="118"/>
      <c r="C72" s="118"/>
      <c r="D72" s="119"/>
      <c r="E72" s="119"/>
      <c r="F72" s="119"/>
      <c r="G72" s="119"/>
      <c r="H72" s="119"/>
    </row>
    <row r="73" spans="2:8" ht="16.5">
      <c r="B73" s="118"/>
      <c r="C73" s="118"/>
      <c r="D73" s="119"/>
      <c r="E73" s="119"/>
      <c r="F73" s="119"/>
      <c r="G73" s="119"/>
      <c r="H73" s="119"/>
    </row>
    <row r="74" spans="2:8" ht="16.5">
      <c r="B74" s="118"/>
      <c r="C74" s="118"/>
      <c r="D74" s="119"/>
      <c r="E74" s="119"/>
      <c r="F74" s="119"/>
      <c r="G74" s="119"/>
      <c r="H74" s="119"/>
    </row>
    <row r="75" spans="2:8" ht="16.5">
      <c r="B75" s="118"/>
      <c r="C75" s="118"/>
      <c r="D75" s="119"/>
      <c r="E75" s="119"/>
      <c r="F75" s="119"/>
      <c r="G75" s="119"/>
      <c r="H75" s="119"/>
    </row>
    <row r="76" spans="2:8" ht="16.5">
      <c r="B76" s="118"/>
      <c r="C76" s="118"/>
      <c r="D76" s="119"/>
      <c r="E76" s="119"/>
      <c r="F76" s="119"/>
      <c r="G76" s="119"/>
      <c r="H76" s="119"/>
    </row>
    <row r="77" spans="2:8" ht="16.5">
      <c r="B77" s="118"/>
      <c r="C77" s="118"/>
      <c r="D77" s="119"/>
      <c r="E77" s="119"/>
      <c r="F77" s="119"/>
      <c r="G77" s="119"/>
      <c r="H77" s="119"/>
    </row>
    <row r="78" spans="2:8" ht="16.5">
      <c r="B78" s="118"/>
      <c r="C78" s="118"/>
      <c r="D78" s="119"/>
      <c r="E78" s="119"/>
      <c r="F78" s="119"/>
      <c r="G78" s="119"/>
      <c r="H78" s="119"/>
    </row>
  </sheetData>
  <sheetProtection/>
  <mergeCells count="41">
    <mergeCell ref="B31:F31"/>
    <mergeCell ref="B33:F33"/>
    <mergeCell ref="B34:F34"/>
    <mergeCell ref="B53:H58"/>
    <mergeCell ref="B47:H52"/>
    <mergeCell ref="B46:H46"/>
    <mergeCell ref="B40:H45"/>
    <mergeCell ref="B62:H62"/>
    <mergeCell ref="B64:H64"/>
    <mergeCell ref="B63:H63"/>
    <mergeCell ref="C8:D8"/>
    <mergeCell ref="G8:H8"/>
    <mergeCell ref="B60:H60"/>
    <mergeCell ref="B25:D25"/>
    <mergeCell ref="E25:G25"/>
    <mergeCell ref="B39:H39"/>
    <mergeCell ref="B27:D27"/>
    <mergeCell ref="B61:H61"/>
    <mergeCell ref="C10:D10"/>
    <mergeCell ref="G10:H10"/>
    <mergeCell ref="B11:D11"/>
    <mergeCell ref="F11:H11"/>
    <mergeCell ref="B37:H37"/>
    <mergeCell ref="B13:H13"/>
    <mergeCell ref="B59:H59"/>
    <mergeCell ref="B30:F30"/>
    <mergeCell ref="B14:H14"/>
    <mergeCell ref="B18:F18"/>
    <mergeCell ref="B21:F21"/>
    <mergeCell ref="F7:H7"/>
    <mergeCell ref="A7:D7"/>
    <mergeCell ref="B24:F24"/>
    <mergeCell ref="A8:B8"/>
    <mergeCell ref="B9:D9"/>
    <mergeCell ref="F9:H9"/>
    <mergeCell ref="A4:D4"/>
    <mergeCell ref="F4:H4"/>
    <mergeCell ref="A5:D5"/>
    <mergeCell ref="F5:H5"/>
    <mergeCell ref="A6:D6"/>
    <mergeCell ref="F6:H6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zoomScaleSheetLayoutView="110" workbookViewId="0" topLeftCell="A1">
      <selection activeCell="F18" sqref="F18:G18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5.125" style="2" customWidth="1"/>
    <col min="5" max="5" width="11.875" style="1" customWidth="1"/>
    <col min="6" max="6" width="13.375" style="1" customWidth="1"/>
    <col min="7" max="7" width="4.875" style="1" customWidth="1"/>
    <col min="8" max="8" width="9.125" style="1" hidden="1" customWidth="1"/>
    <col min="9" max="16384" width="9.125" style="1" customWidth="1"/>
  </cols>
  <sheetData>
    <row r="1" spans="1:7" ht="15.75">
      <c r="A1" s="26"/>
      <c r="B1" s="26"/>
      <c r="C1" s="26"/>
      <c r="D1" s="26"/>
      <c r="E1" s="26"/>
      <c r="F1" s="192" t="s">
        <v>62</v>
      </c>
      <c r="G1" s="192"/>
    </row>
    <row r="2" spans="1:7" ht="21.75" customHeight="1">
      <c r="A2" s="188" t="s">
        <v>6</v>
      </c>
      <c r="B2" s="188"/>
      <c r="C2" s="188"/>
      <c r="D2" s="188"/>
      <c r="E2" s="188"/>
      <c r="F2" s="188"/>
      <c r="G2" s="188"/>
    </row>
    <row r="3" spans="1:7" ht="21.75" customHeight="1">
      <c r="A3" s="194" t="s">
        <v>202</v>
      </c>
      <c r="B3" s="195"/>
      <c r="C3" s="195"/>
      <c r="D3" s="195"/>
      <c r="E3" s="195"/>
      <c r="F3" s="195"/>
      <c r="G3" s="195"/>
    </row>
    <row r="4" spans="1:7" ht="21.75" customHeight="1">
      <c r="A4" s="196" t="s">
        <v>58</v>
      </c>
      <c r="B4" s="197"/>
      <c r="C4" s="197"/>
      <c r="D4" s="197"/>
      <c r="E4" s="197"/>
      <c r="F4" s="197"/>
      <c r="G4" s="197"/>
    </row>
    <row r="5" spans="1:7" ht="15" customHeight="1">
      <c r="A5" s="191" t="s">
        <v>0</v>
      </c>
      <c r="B5" s="191"/>
      <c r="C5" s="191"/>
      <c r="D5" s="191"/>
      <c r="E5" s="191"/>
      <c r="F5" s="191" t="s">
        <v>59</v>
      </c>
      <c r="G5" s="191"/>
    </row>
    <row r="6" spans="1:7" ht="17.25" customHeight="1">
      <c r="A6" s="198" t="s">
        <v>57</v>
      </c>
      <c r="B6" s="198"/>
      <c r="C6" s="198"/>
      <c r="D6" s="198"/>
      <c r="E6" s="198"/>
      <c r="F6" s="199">
        <f>F8+F11</f>
        <v>649051.56</v>
      </c>
      <c r="G6" s="199"/>
    </row>
    <row r="7" spans="1:7" ht="13.5" customHeight="1">
      <c r="A7" s="190" t="s">
        <v>1</v>
      </c>
      <c r="B7" s="190"/>
      <c r="C7" s="190"/>
      <c r="D7" s="190"/>
      <c r="E7" s="190"/>
      <c r="F7" s="189"/>
      <c r="G7" s="189"/>
    </row>
    <row r="8" spans="1:7" ht="15.75" customHeight="1">
      <c r="A8" s="190" t="s">
        <v>9</v>
      </c>
      <c r="B8" s="190"/>
      <c r="C8" s="190"/>
      <c r="D8" s="190"/>
      <c r="E8" s="190"/>
      <c r="F8" s="189"/>
      <c r="G8" s="189"/>
    </row>
    <row r="9" spans="1:7" ht="18.75" customHeight="1">
      <c r="A9" s="190" t="s">
        <v>2</v>
      </c>
      <c r="B9" s="190"/>
      <c r="C9" s="190"/>
      <c r="D9" s="190"/>
      <c r="E9" s="190"/>
      <c r="F9" s="189"/>
      <c r="G9" s="189"/>
    </row>
    <row r="10" spans="1:7" ht="18.75" customHeight="1">
      <c r="A10" s="190" t="s">
        <v>10</v>
      </c>
      <c r="B10" s="190"/>
      <c r="C10" s="190"/>
      <c r="D10" s="190"/>
      <c r="E10" s="190"/>
      <c r="F10" s="189"/>
      <c r="G10" s="189"/>
    </row>
    <row r="11" spans="1:7" ht="17.25" customHeight="1">
      <c r="A11" s="190" t="s">
        <v>11</v>
      </c>
      <c r="B11" s="190"/>
      <c r="C11" s="190"/>
      <c r="D11" s="190"/>
      <c r="E11" s="190"/>
      <c r="F11" s="189">
        <v>649051.56</v>
      </c>
      <c r="G11" s="189"/>
    </row>
    <row r="12" spans="1:7" ht="18" customHeight="1">
      <c r="A12" s="190" t="s">
        <v>2</v>
      </c>
      <c r="B12" s="190"/>
      <c r="C12" s="190"/>
      <c r="D12" s="190"/>
      <c r="E12" s="190"/>
      <c r="F12" s="189"/>
      <c r="G12" s="189"/>
    </row>
    <row r="13" spans="1:7" ht="18.75" customHeight="1">
      <c r="A13" s="190" t="s">
        <v>12</v>
      </c>
      <c r="B13" s="190"/>
      <c r="C13" s="190"/>
      <c r="D13" s="190"/>
      <c r="E13" s="190"/>
      <c r="F13" s="189">
        <v>99951.19</v>
      </c>
      <c r="G13" s="189"/>
    </row>
    <row r="14" spans="1:8" ht="16.5" customHeight="1">
      <c r="A14" s="198" t="s">
        <v>13</v>
      </c>
      <c r="B14" s="198"/>
      <c r="C14" s="198"/>
      <c r="D14" s="198"/>
      <c r="E14" s="198"/>
      <c r="F14" s="199">
        <v>57034.93</v>
      </c>
      <c r="G14" s="199"/>
      <c r="H14" s="6"/>
    </row>
    <row r="15" spans="1:7" ht="18" customHeight="1">
      <c r="A15" s="190" t="s">
        <v>1</v>
      </c>
      <c r="B15" s="190"/>
      <c r="C15" s="190"/>
      <c r="D15" s="190"/>
      <c r="E15" s="190"/>
      <c r="F15" s="189"/>
      <c r="G15" s="189"/>
    </row>
    <row r="16" spans="1:7" ht="18.75" customHeight="1">
      <c r="A16" s="190" t="s">
        <v>14</v>
      </c>
      <c r="B16" s="190"/>
      <c r="C16" s="190"/>
      <c r="D16" s="190"/>
      <c r="E16" s="190"/>
      <c r="F16" s="189"/>
      <c r="G16" s="189"/>
    </row>
    <row r="17" spans="1:7" ht="18.75" customHeight="1">
      <c r="A17" s="190" t="s">
        <v>15</v>
      </c>
      <c r="B17" s="190"/>
      <c r="C17" s="190"/>
      <c r="D17" s="190"/>
      <c r="E17" s="190"/>
      <c r="F17" s="189"/>
      <c r="G17" s="189"/>
    </row>
    <row r="18" spans="1:7" ht="18.75" customHeight="1">
      <c r="A18" s="198" t="s">
        <v>16</v>
      </c>
      <c r="B18" s="198"/>
      <c r="C18" s="198"/>
      <c r="D18" s="198"/>
      <c r="E18" s="198"/>
      <c r="F18" s="199">
        <v>1754148.95</v>
      </c>
      <c r="G18" s="199"/>
    </row>
    <row r="19" spans="1:7" ht="15.75" customHeight="1">
      <c r="A19" s="190" t="s">
        <v>1</v>
      </c>
      <c r="B19" s="190"/>
      <c r="C19" s="190"/>
      <c r="D19" s="190"/>
      <c r="E19" s="190"/>
      <c r="F19" s="189"/>
      <c r="G19" s="189"/>
    </row>
    <row r="20" spans="1:7" ht="18" customHeight="1">
      <c r="A20" s="190" t="s">
        <v>7</v>
      </c>
      <c r="B20" s="190"/>
      <c r="C20" s="190"/>
      <c r="D20" s="190"/>
      <c r="E20" s="190"/>
      <c r="F20" s="189">
        <v>754979.12</v>
      </c>
      <c r="G20" s="189"/>
    </row>
    <row r="21" spans="1:7" ht="14.25" customHeight="1">
      <c r="A21" s="193" t="s">
        <v>17</v>
      </c>
      <c r="B21" s="193"/>
      <c r="C21" s="193"/>
      <c r="D21" s="193"/>
      <c r="E21" s="193"/>
      <c r="F21" s="189"/>
      <c r="G21" s="189"/>
    </row>
    <row r="22" spans="1:7" ht="36" customHeight="1">
      <c r="A22" s="193" t="s">
        <v>18</v>
      </c>
      <c r="B22" s="193"/>
      <c r="C22" s="193"/>
      <c r="D22" s="193"/>
      <c r="E22" s="193"/>
      <c r="F22" s="189"/>
      <c r="G22" s="189"/>
    </row>
    <row r="23" spans="1:7" ht="49.5" customHeight="1">
      <c r="A23" s="193" t="s">
        <v>19</v>
      </c>
      <c r="B23" s="193"/>
      <c r="C23" s="193"/>
      <c r="D23" s="193"/>
      <c r="E23" s="193"/>
      <c r="F23" s="189"/>
      <c r="G23" s="189"/>
    </row>
  </sheetData>
  <sheetProtection/>
  <mergeCells count="42">
    <mergeCell ref="A8:E8"/>
    <mergeCell ref="A20:E20"/>
    <mergeCell ref="A18:E18"/>
    <mergeCell ref="F15:G15"/>
    <mergeCell ref="F14:G14"/>
    <mergeCell ref="F20:G20"/>
    <mergeCell ref="A11:E11"/>
    <mergeCell ref="A9:E9"/>
    <mergeCell ref="F18:G18"/>
    <mergeCell ref="F11:G11"/>
    <mergeCell ref="F17:G17"/>
    <mergeCell ref="A14:E14"/>
    <mergeCell ref="A13:E13"/>
    <mergeCell ref="A10:E10"/>
    <mergeCell ref="F12:G12"/>
    <mergeCell ref="A16:E16"/>
    <mergeCell ref="F9:G9"/>
    <mergeCell ref="F10:G10"/>
    <mergeCell ref="F13:G13"/>
    <mergeCell ref="F16:G16"/>
    <mergeCell ref="A15:E15"/>
    <mergeCell ref="A12:E12"/>
    <mergeCell ref="A22:E22"/>
    <mergeCell ref="F19:G19"/>
    <mergeCell ref="A17:E17"/>
    <mergeCell ref="A19:E19"/>
    <mergeCell ref="A3:G3"/>
    <mergeCell ref="A4:G4"/>
    <mergeCell ref="F8:G8"/>
    <mergeCell ref="A6:E6"/>
    <mergeCell ref="F6:G6"/>
    <mergeCell ref="F5:G5"/>
    <mergeCell ref="A2:G2"/>
    <mergeCell ref="F7:G7"/>
    <mergeCell ref="A7:E7"/>
    <mergeCell ref="A5:E5"/>
    <mergeCell ref="F1:G1"/>
    <mergeCell ref="A23:E23"/>
    <mergeCell ref="A21:E21"/>
    <mergeCell ref="F21:G21"/>
    <mergeCell ref="F22:G22"/>
    <mergeCell ref="F23:G23"/>
  </mergeCells>
  <printOptions/>
  <pageMargins left="1.3779527559055118" right="0.3937007874015748" top="0.4330708661417323" bottom="0.3937007874015748" header="0.196850393700787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5"/>
  <sheetViews>
    <sheetView tabSelected="1" zoomScalePageLayoutView="0" workbookViewId="0" topLeftCell="A79">
      <selection activeCell="H65" sqref="H65"/>
    </sheetView>
  </sheetViews>
  <sheetFormatPr defaultColWidth="9.00390625" defaultRowHeight="12.75"/>
  <cols>
    <col min="1" max="1" width="1.37890625" style="0" customWidth="1"/>
    <col min="2" max="2" width="28.00390625" style="0" customWidth="1"/>
    <col min="3" max="3" width="7.375" style="0" customWidth="1"/>
    <col min="4" max="4" width="11.875" style="0" customWidth="1"/>
    <col min="5" max="5" width="12.375" style="33" customWidth="1"/>
    <col min="6" max="6" width="15.875" style="0" bestFit="1" customWidth="1"/>
    <col min="7" max="7" width="19.25390625" style="0" customWidth="1"/>
    <col min="8" max="8" width="21.625" style="0" customWidth="1"/>
    <col min="9" max="9" width="14.75390625" style="30" customWidth="1"/>
    <col min="10" max="10" width="18.875" style="0" customWidth="1"/>
    <col min="11" max="11" width="13.25390625" style="30" customWidth="1"/>
  </cols>
  <sheetData>
    <row r="1" spans="10:11" ht="15.75">
      <c r="J1" s="209" t="s">
        <v>61</v>
      </c>
      <c r="K1" s="209"/>
    </row>
    <row r="2" spans="2:11" ht="17.25" customHeight="1">
      <c r="B2" s="210" t="s">
        <v>203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7.25" customHeight="1">
      <c r="B3" s="122"/>
      <c r="C3" s="122"/>
      <c r="D3" s="122"/>
      <c r="E3" s="122"/>
      <c r="F3" s="122"/>
      <c r="G3" s="122"/>
      <c r="H3" s="122"/>
      <c r="I3" s="141"/>
      <c r="J3" s="122"/>
      <c r="K3" s="141"/>
    </row>
    <row r="4" spans="2:11" ht="39.75" customHeight="1">
      <c r="B4" s="201" t="s">
        <v>0</v>
      </c>
      <c r="C4" s="201" t="s">
        <v>20</v>
      </c>
      <c r="D4" s="202" t="s">
        <v>21</v>
      </c>
      <c r="E4" s="203"/>
      <c r="F4" s="201" t="s">
        <v>22</v>
      </c>
      <c r="G4" s="201"/>
      <c r="H4" s="201"/>
      <c r="I4" s="201"/>
      <c r="J4" s="201"/>
      <c r="K4" s="201"/>
    </row>
    <row r="5" spans="2:11" ht="15.75">
      <c r="B5" s="201"/>
      <c r="C5" s="201"/>
      <c r="D5" s="204"/>
      <c r="E5" s="205"/>
      <c r="F5" s="201" t="s">
        <v>23</v>
      </c>
      <c r="G5" s="201" t="s">
        <v>3</v>
      </c>
      <c r="H5" s="201"/>
      <c r="I5" s="201"/>
      <c r="J5" s="201"/>
      <c r="K5" s="201"/>
    </row>
    <row r="6" spans="2:11" ht="131.25" customHeight="1">
      <c r="B6" s="201"/>
      <c r="C6" s="201"/>
      <c r="D6" s="204"/>
      <c r="E6" s="205"/>
      <c r="F6" s="201"/>
      <c r="G6" s="201" t="s">
        <v>55</v>
      </c>
      <c r="H6" s="201" t="s">
        <v>56</v>
      </c>
      <c r="I6" s="200" t="s">
        <v>24</v>
      </c>
      <c r="J6" s="201" t="s">
        <v>25</v>
      </c>
      <c r="K6" s="201"/>
    </row>
    <row r="7" spans="2:11" ht="54.75" customHeight="1">
      <c r="B7" s="201"/>
      <c r="C7" s="201"/>
      <c r="D7" s="206"/>
      <c r="E7" s="207"/>
      <c r="F7" s="201"/>
      <c r="G7" s="201"/>
      <c r="H7" s="201"/>
      <c r="I7" s="200"/>
      <c r="J7" s="8" t="s">
        <v>23</v>
      </c>
      <c r="K7" s="27" t="s">
        <v>26</v>
      </c>
    </row>
    <row r="8" spans="2:11" ht="15.75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27">
        <v>8</v>
      </c>
      <c r="J8" s="8">
        <v>9</v>
      </c>
      <c r="K8" s="27">
        <v>10</v>
      </c>
    </row>
    <row r="9" spans="2:11" ht="31.5">
      <c r="B9" s="11" t="s">
        <v>27</v>
      </c>
      <c r="C9" s="13">
        <v>100</v>
      </c>
      <c r="D9" s="135" t="s">
        <v>28</v>
      </c>
      <c r="E9" s="136"/>
      <c r="F9" s="23">
        <f>G9+H9+I9+J9</f>
        <v>33485600</v>
      </c>
      <c r="G9" s="125">
        <f>G11</f>
        <v>20305580.33</v>
      </c>
      <c r="H9" s="128">
        <f>H22</f>
        <v>12842019.67</v>
      </c>
      <c r="I9" s="24">
        <f>I22</f>
        <v>0</v>
      </c>
      <c r="J9" s="131">
        <f>J15</f>
        <v>338000</v>
      </c>
      <c r="K9" s="24">
        <v>0</v>
      </c>
    </row>
    <row r="10" spans="2:18" ht="15.75">
      <c r="B10" s="8" t="s">
        <v>3</v>
      </c>
      <c r="C10" s="8"/>
      <c r="D10" s="133"/>
      <c r="E10" s="134"/>
      <c r="F10" s="23">
        <f>G10+H10+I10+J10</f>
        <v>0</v>
      </c>
      <c r="G10" s="123"/>
      <c r="H10" s="127"/>
      <c r="I10" s="28"/>
      <c r="J10" s="130"/>
      <c r="K10" s="28"/>
      <c r="O10" s="34"/>
      <c r="P10" s="34"/>
      <c r="Q10" s="34"/>
      <c r="R10" s="34"/>
    </row>
    <row r="11" spans="2:18" s="138" customFormat="1" ht="31.5" customHeight="1">
      <c r="B11" s="9" t="s">
        <v>29</v>
      </c>
      <c r="C11" s="8">
        <v>110</v>
      </c>
      <c r="D11" s="133">
        <v>130</v>
      </c>
      <c r="E11" s="133" t="s">
        <v>28</v>
      </c>
      <c r="F11" s="23">
        <f>G11+J11</f>
        <v>20305580.33</v>
      </c>
      <c r="G11" s="123">
        <f>G13+G14</f>
        <v>20305580.33</v>
      </c>
      <c r="H11" s="127" t="s">
        <v>28</v>
      </c>
      <c r="I11" s="28" t="s">
        <v>28</v>
      </c>
      <c r="J11" s="130">
        <v>0</v>
      </c>
      <c r="K11" s="28"/>
      <c r="O11" s="139"/>
      <c r="P11" s="208"/>
      <c r="Q11" s="139"/>
      <c r="R11" s="139"/>
    </row>
    <row r="12" spans="2:18" ht="15.75">
      <c r="B12" s="8" t="s">
        <v>3</v>
      </c>
      <c r="C12" s="8"/>
      <c r="D12" s="133"/>
      <c r="E12" s="134"/>
      <c r="F12" s="23">
        <f>G12+H12+I12+J12</f>
        <v>0</v>
      </c>
      <c r="G12" s="123"/>
      <c r="H12" s="127"/>
      <c r="I12" s="28"/>
      <c r="J12" s="130"/>
      <c r="K12" s="28"/>
      <c r="O12" s="34"/>
      <c r="P12" s="208"/>
      <c r="Q12" s="34"/>
      <c r="R12" s="34"/>
    </row>
    <row r="13" spans="2:18" ht="33.75" customHeight="1">
      <c r="B13" s="9" t="s">
        <v>210</v>
      </c>
      <c r="C13" s="8">
        <v>111</v>
      </c>
      <c r="D13" s="133">
        <v>130</v>
      </c>
      <c r="E13" s="134"/>
      <c r="F13" s="23">
        <f>G13+J13</f>
        <v>20105580.33</v>
      </c>
      <c r="G13" s="123">
        <f>16171180.33+1669300+1150700-1800000+131100-270000+1816700+1236600</f>
        <v>20105580.33</v>
      </c>
      <c r="H13" s="127"/>
      <c r="I13" s="28"/>
      <c r="J13" s="130"/>
      <c r="K13" s="28"/>
      <c r="O13" s="34"/>
      <c r="P13" s="208"/>
      <c r="Q13" s="34"/>
      <c r="R13" s="34"/>
    </row>
    <row r="14" spans="2:18" ht="144" customHeight="1">
      <c r="B14" s="9" t="s">
        <v>209</v>
      </c>
      <c r="C14" s="8">
        <v>112</v>
      </c>
      <c r="D14" s="133">
        <v>130</v>
      </c>
      <c r="E14" s="134"/>
      <c r="F14" s="23">
        <f>G14+J14</f>
        <v>200000</v>
      </c>
      <c r="G14" s="123">
        <v>200000</v>
      </c>
      <c r="H14" s="127"/>
      <c r="I14" s="28"/>
      <c r="J14" s="130"/>
      <c r="K14" s="28"/>
      <c r="O14" s="34"/>
      <c r="P14" s="208"/>
      <c r="Q14" s="34"/>
      <c r="R14" s="34"/>
    </row>
    <row r="15" spans="2:18" s="137" customFormat="1" ht="31.5">
      <c r="B15" s="12" t="s">
        <v>30</v>
      </c>
      <c r="C15" s="13">
        <v>120</v>
      </c>
      <c r="D15" s="133">
        <v>130</v>
      </c>
      <c r="E15" s="135" t="s">
        <v>28</v>
      </c>
      <c r="F15" s="23">
        <f>G15+J15</f>
        <v>338000</v>
      </c>
      <c r="G15" s="125">
        <v>0</v>
      </c>
      <c r="H15" s="128" t="s">
        <v>28</v>
      </c>
      <c r="I15" s="24" t="s">
        <v>28</v>
      </c>
      <c r="J15" s="131">
        <f>SUM(J17:J21)</f>
        <v>338000</v>
      </c>
      <c r="K15" s="24"/>
      <c r="O15" s="140"/>
      <c r="P15" s="208"/>
      <c r="Q15" s="140"/>
      <c r="R15" s="140"/>
    </row>
    <row r="16" spans="2:18" ht="15.75">
      <c r="B16" s="8" t="s">
        <v>3</v>
      </c>
      <c r="C16" s="8"/>
      <c r="D16" s="133"/>
      <c r="E16" s="134"/>
      <c r="F16" s="23">
        <f aca="true" t="shared" si="0" ref="F16:F21">G16+H16+I16+J16</f>
        <v>0</v>
      </c>
      <c r="G16" s="123"/>
      <c r="H16" s="127"/>
      <c r="I16" s="28"/>
      <c r="J16" s="130"/>
      <c r="K16" s="28"/>
      <c r="O16" s="34"/>
      <c r="P16" s="208"/>
      <c r="Q16" s="34"/>
      <c r="R16" s="34"/>
    </row>
    <row r="17" spans="2:11" ht="31.5">
      <c r="B17" s="25" t="s">
        <v>154</v>
      </c>
      <c r="C17" s="27">
        <v>121</v>
      </c>
      <c r="D17" s="133">
        <v>130</v>
      </c>
      <c r="E17" s="134"/>
      <c r="F17" s="22">
        <f t="shared" si="0"/>
        <v>198000</v>
      </c>
      <c r="G17" s="123"/>
      <c r="H17" s="127"/>
      <c r="I17" s="28"/>
      <c r="J17" s="130">
        <v>198000</v>
      </c>
      <c r="K17" s="28"/>
    </row>
    <row r="18" spans="2:11" ht="18.75" customHeight="1">
      <c r="B18" s="25" t="s">
        <v>155</v>
      </c>
      <c r="C18" s="27">
        <v>122</v>
      </c>
      <c r="D18" s="133">
        <v>130</v>
      </c>
      <c r="E18" s="134"/>
      <c r="F18" s="22">
        <f t="shared" si="0"/>
        <v>2290</v>
      </c>
      <c r="G18" s="123"/>
      <c r="H18" s="127"/>
      <c r="I18" s="28"/>
      <c r="J18" s="130">
        <v>2290</v>
      </c>
      <c r="K18" s="28"/>
    </row>
    <row r="19" spans="2:11" ht="18.75" customHeight="1">
      <c r="B19" s="25" t="s">
        <v>156</v>
      </c>
      <c r="C19" s="27">
        <v>123</v>
      </c>
      <c r="D19" s="133">
        <v>130</v>
      </c>
      <c r="E19" s="134"/>
      <c r="F19" s="22">
        <f t="shared" si="0"/>
        <v>126650</v>
      </c>
      <c r="G19" s="123"/>
      <c r="H19" s="127"/>
      <c r="I19" s="28"/>
      <c r="J19" s="130">
        <v>126650</v>
      </c>
      <c r="K19" s="28"/>
    </row>
    <row r="20" spans="2:11" ht="18.75" customHeight="1">
      <c r="B20" s="25" t="s">
        <v>157</v>
      </c>
      <c r="C20" s="27">
        <v>124</v>
      </c>
      <c r="D20" s="133">
        <v>130</v>
      </c>
      <c r="E20" s="134"/>
      <c r="F20" s="22">
        <f t="shared" si="0"/>
        <v>5060</v>
      </c>
      <c r="G20" s="123"/>
      <c r="H20" s="127"/>
      <c r="I20" s="28"/>
      <c r="J20" s="130">
        <v>5060</v>
      </c>
      <c r="K20" s="28"/>
    </row>
    <row r="21" spans="2:11" ht="47.25">
      <c r="B21" s="25" t="s">
        <v>158</v>
      </c>
      <c r="C21" s="27">
        <v>125</v>
      </c>
      <c r="D21" s="133">
        <v>130</v>
      </c>
      <c r="E21" s="134"/>
      <c r="F21" s="22">
        <f t="shared" si="0"/>
        <v>6000</v>
      </c>
      <c r="G21" s="123"/>
      <c r="H21" s="127"/>
      <c r="I21" s="28"/>
      <c r="J21" s="130">
        <v>6000</v>
      </c>
      <c r="K21" s="28"/>
    </row>
    <row r="22" spans="2:11" s="137" customFormat="1" ht="47.25">
      <c r="B22" s="12" t="s">
        <v>31</v>
      </c>
      <c r="C22" s="13">
        <v>130</v>
      </c>
      <c r="D22" s="133">
        <v>150</v>
      </c>
      <c r="E22" s="135" t="s">
        <v>28</v>
      </c>
      <c r="F22" s="23">
        <f>G22+H22+I22</f>
        <v>12842019.67</v>
      </c>
      <c r="G22" s="125">
        <v>0</v>
      </c>
      <c r="H22" s="128">
        <f>SUM(H24:H28)</f>
        <v>12842019.67</v>
      </c>
      <c r="I22" s="24"/>
      <c r="J22" s="131" t="s">
        <v>28</v>
      </c>
      <c r="K22" s="24" t="s">
        <v>28</v>
      </c>
    </row>
    <row r="23" spans="2:11" ht="15.75">
      <c r="B23" s="8" t="s">
        <v>3</v>
      </c>
      <c r="C23" s="8"/>
      <c r="D23" s="133"/>
      <c r="E23" s="134"/>
      <c r="F23" s="23">
        <f aca="true" t="shared" si="1" ref="F23:F28">G23+H23+I23+J23</f>
        <v>0</v>
      </c>
      <c r="G23" s="123"/>
      <c r="H23" s="127"/>
      <c r="I23" s="28"/>
      <c r="J23" s="130"/>
      <c r="K23" s="28"/>
    </row>
    <row r="24" spans="2:11" ht="252">
      <c r="B24" s="25" t="s">
        <v>207</v>
      </c>
      <c r="C24" s="27">
        <v>131</v>
      </c>
      <c r="D24" s="133">
        <v>150</v>
      </c>
      <c r="E24" s="134"/>
      <c r="F24" s="23">
        <f t="shared" si="1"/>
        <v>562700</v>
      </c>
      <c r="G24" s="123"/>
      <c r="H24" s="127">
        <f>562700</f>
        <v>562700</v>
      </c>
      <c r="I24" s="28"/>
      <c r="J24" s="130"/>
      <c r="K24" s="28"/>
    </row>
    <row r="25" spans="2:11" ht="218.25" customHeight="1">
      <c r="B25" s="25" t="s">
        <v>206</v>
      </c>
      <c r="C25" s="27">
        <v>132</v>
      </c>
      <c r="D25" s="133">
        <v>150</v>
      </c>
      <c r="E25" s="134"/>
      <c r="F25" s="23">
        <f t="shared" si="1"/>
        <v>2571000</v>
      </c>
      <c r="G25" s="123"/>
      <c r="H25" s="127">
        <v>2571000</v>
      </c>
      <c r="I25" s="28"/>
      <c r="J25" s="130"/>
      <c r="K25" s="28"/>
    </row>
    <row r="26" spans="2:11" ht="241.5" customHeight="1">
      <c r="B26" s="25" t="s">
        <v>208</v>
      </c>
      <c r="C26" s="27">
        <v>133</v>
      </c>
      <c r="D26" s="133">
        <v>150</v>
      </c>
      <c r="E26" s="134"/>
      <c r="F26" s="23">
        <f t="shared" si="1"/>
        <v>164500</v>
      </c>
      <c r="G26" s="123"/>
      <c r="H26" s="127">
        <v>164500</v>
      </c>
      <c r="I26" s="28"/>
      <c r="J26" s="130"/>
      <c r="K26" s="28"/>
    </row>
    <row r="27" spans="2:11" ht="291.75" customHeight="1">
      <c r="B27" s="25" t="s">
        <v>259</v>
      </c>
      <c r="C27" s="27">
        <v>134</v>
      </c>
      <c r="D27" s="133">
        <v>150</v>
      </c>
      <c r="E27" s="134"/>
      <c r="F27" s="23">
        <f t="shared" si="1"/>
        <v>8400000</v>
      </c>
      <c r="G27" s="123"/>
      <c r="H27" s="127">
        <v>8400000</v>
      </c>
      <c r="I27" s="28"/>
      <c r="J27" s="130"/>
      <c r="K27" s="28"/>
    </row>
    <row r="28" spans="2:11" ht="191.25" customHeight="1">
      <c r="B28" s="158" t="s">
        <v>260</v>
      </c>
      <c r="C28" s="27">
        <v>135</v>
      </c>
      <c r="D28" s="133">
        <v>150</v>
      </c>
      <c r="E28" s="134"/>
      <c r="F28" s="23">
        <f t="shared" si="1"/>
        <v>1143819.67</v>
      </c>
      <c r="G28" s="123"/>
      <c r="H28" s="127">
        <f>653819.67+490000</f>
        <v>1143819.67</v>
      </c>
      <c r="I28" s="28"/>
      <c r="J28" s="130"/>
      <c r="K28" s="28"/>
    </row>
    <row r="29" spans="2:11" ht="15.75">
      <c r="B29" s="9" t="s">
        <v>64</v>
      </c>
      <c r="C29" s="8">
        <v>140</v>
      </c>
      <c r="D29" s="133">
        <v>150</v>
      </c>
      <c r="E29" s="133" t="s">
        <v>28</v>
      </c>
      <c r="F29" s="23">
        <f>G29+J29</f>
        <v>0</v>
      </c>
      <c r="G29" s="124"/>
      <c r="H29" s="127" t="s">
        <v>28</v>
      </c>
      <c r="I29" s="28" t="s">
        <v>28</v>
      </c>
      <c r="J29" s="130"/>
      <c r="K29" s="28"/>
    </row>
    <row r="30" spans="2:11" ht="15.75">
      <c r="B30" s="9" t="s">
        <v>162</v>
      </c>
      <c r="C30" s="8">
        <v>150</v>
      </c>
      <c r="D30" s="133">
        <v>510</v>
      </c>
      <c r="E30" s="133"/>
      <c r="F30" s="23">
        <v>0</v>
      </c>
      <c r="G30" s="124"/>
      <c r="H30" s="127"/>
      <c r="I30" s="28"/>
      <c r="J30" s="130"/>
      <c r="K30" s="28"/>
    </row>
    <row r="31" spans="2:11" s="137" customFormat="1" ht="36" customHeight="1">
      <c r="B31" s="11" t="s">
        <v>163</v>
      </c>
      <c r="C31" s="13">
        <v>200</v>
      </c>
      <c r="D31" s="135" t="s">
        <v>38</v>
      </c>
      <c r="E31" s="135"/>
      <c r="F31" s="23">
        <f>G31+H31+I31+J31</f>
        <v>33556317.629999995</v>
      </c>
      <c r="G31" s="125">
        <f>G33+G34+G35+G36+G37+G38+G39+G40+G41+G45+G46+G47+G48+G49+G50+G51+G55+G59+G60+G61+G62+G63+G68+G69+G70+G71+G72+G73+G74+G75+G76+G77+G78+G79+G80+G81+G82+G83</f>
        <v>20305573.889999997</v>
      </c>
      <c r="H31" s="128">
        <f>H33+H34+H35+H36+H37+H38+H39+H40+H41+H45+H46+H47+H48+H49+H50+H51+H55+H59+H60+H61+H62+H63+H68+H69+H70+H71+H72+H73+H74+H75+H76+H77+H78+H79+H80+H81+H82+H83</f>
        <v>12842019.67</v>
      </c>
      <c r="I31" s="24">
        <f>I33+I34+I35+I36+I37+I38+I39+I40+I41+I45+I46+I47+I48+I49+I50+I51+I55+I59+I60+I61+I62+I66+I68+I69+I70+I71+I72+I73+I74+I75+I76+I77+I78+I79+I80+I81+I82+I83</f>
        <v>0</v>
      </c>
      <c r="J31" s="131">
        <f>J33+J34+J35+J36+J37+J38+J39+J40+J41+J45+J46+J47+J48+J49+J50+J51+J55+J59+J60+J61+J62+J66+J67+J68+J69+J70+J71+J72+J73+J74+J75+J76+J77+J78+J79+J80+J81+J82+J83</f>
        <v>408724.07</v>
      </c>
      <c r="K31" s="24">
        <f>K33+K34+K35+K36+K37+K38+K39+K40+K41+K45+K46+K47+K48+K49+K50+K51+K55+K59+K60+K61+K62+K66+K68+K69+K70+K71+K72+K73+K74+K75+K76+K77+K78+K79+K80+K81+K82+K83</f>
        <v>0</v>
      </c>
    </row>
    <row r="32" spans="2:11" ht="18" customHeight="1">
      <c r="B32" s="8" t="s">
        <v>3</v>
      </c>
      <c r="C32" s="8"/>
      <c r="D32" s="134"/>
      <c r="E32" s="134"/>
      <c r="F32" s="23">
        <f aca="true" t="shared" si="2" ref="F32:F41">G32+H32+I32+J32</f>
        <v>0</v>
      </c>
      <c r="G32" s="126"/>
      <c r="H32" s="129"/>
      <c r="I32" s="17"/>
      <c r="J32" s="132"/>
      <c r="K32" s="27"/>
    </row>
    <row r="33" spans="2:11" ht="20.25" customHeight="1">
      <c r="B33" s="14" t="s">
        <v>32</v>
      </c>
      <c r="C33" s="15">
        <v>201</v>
      </c>
      <c r="D33" s="133">
        <v>211</v>
      </c>
      <c r="E33" s="133">
        <v>111</v>
      </c>
      <c r="F33" s="23">
        <f>G33+H33+I33+J33</f>
        <v>15163963.34</v>
      </c>
      <c r="G33" s="123">
        <v>15141400</v>
      </c>
      <c r="H33" s="127"/>
      <c r="I33" s="28">
        <v>0</v>
      </c>
      <c r="J33" s="130">
        <v>22563.34</v>
      </c>
      <c r="K33" s="27">
        <v>0</v>
      </c>
    </row>
    <row r="34" spans="2:11" ht="47.25">
      <c r="B34" s="14" t="s">
        <v>164</v>
      </c>
      <c r="C34" s="15">
        <v>202</v>
      </c>
      <c r="D34" s="133">
        <v>212</v>
      </c>
      <c r="E34" s="133">
        <v>112</v>
      </c>
      <c r="F34" s="23">
        <f t="shared" si="2"/>
        <v>300</v>
      </c>
      <c r="G34" s="123">
        <v>0</v>
      </c>
      <c r="H34" s="127"/>
      <c r="I34" s="28">
        <v>0</v>
      </c>
      <c r="J34" s="130">
        <v>300</v>
      </c>
      <c r="K34" s="27">
        <v>0</v>
      </c>
    </row>
    <row r="35" spans="2:11" ht="35.25" customHeight="1">
      <c r="B35" s="14" t="s">
        <v>33</v>
      </c>
      <c r="C35" s="15">
        <v>203</v>
      </c>
      <c r="D35" s="133">
        <v>213</v>
      </c>
      <c r="E35" s="133">
        <v>119</v>
      </c>
      <c r="F35" s="23">
        <f t="shared" si="2"/>
        <v>3452239.13</v>
      </c>
      <c r="G35" s="123">
        <f>2164380.47+131100+6124.86</f>
        <v>2301605.33</v>
      </c>
      <c r="H35" s="127">
        <f>653819.67+490000</f>
        <v>1143819.67</v>
      </c>
      <c r="I35" s="28">
        <v>0</v>
      </c>
      <c r="J35" s="130">
        <f>7707.86-893.73</f>
        <v>6814.129999999999</v>
      </c>
      <c r="K35" s="27">
        <v>0</v>
      </c>
    </row>
    <row r="36" spans="2:11" s="137" customFormat="1" ht="15.75">
      <c r="B36" s="9" t="s">
        <v>34</v>
      </c>
      <c r="C36" s="8">
        <v>204</v>
      </c>
      <c r="D36" s="133">
        <v>221</v>
      </c>
      <c r="E36" s="133">
        <v>244</v>
      </c>
      <c r="F36" s="23">
        <f t="shared" si="2"/>
        <v>137520</v>
      </c>
      <c r="G36" s="123">
        <f>145880-8360</f>
        <v>137520</v>
      </c>
      <c r="H36" s="127">
        <v>0</v>
      </c>
      <c r="I36" s="28">
        <v>0</v>
      </c>
      <c r="J36" s="130">
        <v>0</v>
      </c>
      <c r="K36" s="27">
        <v>0</v>
      </c>
    </row>
    <row r="37" spans="2:11" ht="15.75">
      <c r="B37" s="25" t="s">
        <v>165</v>
      </c>
      <c r="C37" s="8">
        <v>205</v>
      </c>
      <c r="D37" s="133">
        <v>222</v>
      </c>
      <c r="E37" s="133">
        <v>244</v>
      </c>
      <c r="F37" s="23">
        <f t="shared" si="2"/>
        <v>0</v>
      </c>
      <c r="G37" s="123">
        <v>0</v>
      </c>
      <c r="H37" s="127"/>
      <c r="I37" s="28"/>
      <c r="J37" s="130"/>
      <c r="K37" s="27"/>
    </row>
    <row r="38" spans="2:11" s="137" customFormat="1" ht="15.75">
      <c r="B38" s="9" t="s">
        <v>35</v>
      </c>
      <c r="C38" s="8">
        <v>206</v>
      </c>
      <c r="D38" s="133">
        <v>223</v>
      </c>
      <c r="E38" s="133">
        <v>244</v>
      </c>
      <c r="F38" s="23">
        <f t="shared" si="2"/>
        <v>709691.1000000001</v>
      </c>
      <c r="G38" s="123">
        <f>2636712.21-150411.19-26400-1800000+1667.4-2821.6+4544.28</f>
        <v>663291.1000000001</v>
      </c>
      <c r="H38" s="127">
        <v>0</v>
      </c>
      <c r="I38" s="28">
        <v>0</v>
      </c>
      <c r="J38" s="130">
        <f>101327.91-54927.91</f>
        <v>46400</v>
      </c>
      <c r="K38" s="27">
        <v>0</v>
      </c>
    </row>
    <row r="39" spans="2:11" ht="94.5">
      <c r="B39" s="9" t="s">
        <v>166</v>
      </c>
      <c r="C39" s="8">
        <v>207</v>
      </c>
      <c r="D39" s="133">
        <v>224</v>
      </c>
      <c r="E39" s="133">
        <v>244</v>
      </c>
      <c r="F39" s="23">
        <f t="shared" si="2"/>
        <v>17310</v>
      </c>
      <c r="G39" s="123">
        <f>75750-61080+2640</f>
        <v>17310</v>
      </c>
      <c r="H39" s="127">
        <v>0</v>
      </c>
      <c r="I39" s="28">
        <v>0</v>
      </c>
      <c r="J39" s="130">
        <v>0</v>
      </c>
      <c r="K39" s="27">
        <v>0</v>
      </c>
    </row>
    <row r="40" spans="2:11" ht="35.25" customHeight="1">
      <c r="B40" s="25" t="s">
        <v>36</v>
      </c>
      <c r="C40" s="27">
        <v>208</v>
      </c>
      <c r="D40" s="133">
        <v>225</v>
      </c>
      <c r="E40" s="133">
        <v>244</v>
      </c>
      <c r="F40" s="23">
        <f t="shared" si="2"/>
        <v>185583.99</v>
      </c>
      <c r="G40" s="123">
        <f>328852.05+3800-157484.35-11080+21496.29</f>
        <v>185583.99</v>
      </c>
      <c r="H40" s="127">
        <v>0</v>
      </c>
      <c r="I40" s="28">
        <v>0</v>
      </c>
      <c r="J40" s="130">
        <f>9500-9500</f>
        <v>0</v>
      </c>
      <c r="K40" s="28">
        <v>0</v>
      </c>
    </row>
    <row r="41" spans="2:11" ht="31.5">
      <c r="B41" s="148" t="s">
        <v>167</v>
      </c>
      <c r="C41" s="29">
        <v>209</v>
      </c>
      <c r="D41" s="135">
        <v>226</v>
      </c>
      <c r="E41" s="135"/>
      <c r="F41" s="23">
        <f t="shared" si="2"/>
        <v>1782976.9500000002</v>
      </c>
      <c r="G41" s="125">
        <f>G43+G44</f>
        <v>965516.3700000001</v>
      </c>
      <c r="H41" s="128">
        <f>H43+H44</f>
        <v>691210</v>
      </c>
      <c r="I41" s="24">
        <f>I43+I44</f>
        <v>0</v>
      </c>
      <c r="J41" s="131">
        <f>J43+J44</f>
        <v>126250.57999999999</v>
      </c>
      <c r="K41" s="24">
        <v>0</v>
      </c>
    </row>
    <row r="42" spans="2:11" ht="15.75">
      <c r="B42" s="148" t="s">
        <v>3</v>
      </c>
      <c r="C42" s="29"/>
      <c r="D42" s="135"/>
      <c r="E42" s="135"/>
      <c r="F42" s="23"/>
      <c r="G42" s="125"/>
      <c r="H42" s="128"/>
      <c r="I42" s="24"/>
      <c r="J42" s="131"/>
      <c r="K42" s="24"/>
    </row>
    <row r="43" spans="2:11" ht="15.75">
      <c r="B43" s="25" t="s">
        <v>198</v>
      </c>
      <c r="C43" s="29"/>
      <c r="D43" s="133">
        <v>226</v>
      </c>
      <c r="E43" s="133">
        <v>112</v>
      </c>
      <c r="F43" s="22">
        <f aca="true" t="shared" si="3" ref="F43:F51">G43+H43+I43+J43</f>
        <v>15982</v>
      </c>
      <c r="G43" s="123">
        <f>100000-40000-42838-5150</f>
        <v>12012</v>
      </c>
      <c r="H43" s="127"/>
      <c r="I43" s="28"/>
      <c r="J43" s="130">
        <v>3970</v>
      </c>
      <c r="K43" s="24"/>
    </row>
    <row r="44" spans="2:11" ht="15.75">
      <c r="B44" s="25" t="s">
        <v>198</v>
      </c>
      <c r="C44" s="29"/>
      <c r="D44" s="133">
        <v>226</v>
      </c>
      <c r="E44" s="133">
        <v>244</v>
      </c>
      <c r="F44" s="22">
        <f t="shared" si="3"/>
        <v>1766994.9500000002</v>
      </c>
      <c r="G44" s="123">
        <f>978209.28+308854.54-42500.65-291058.8</f>
        <v>953504.3700000001</v>
      </c>
      <c r="H44" s="127">
        <f>161210+530300-300</f>
        <v>691210</v>
      </c>
      <c r="I44" s="28"/>
      <c r="J44" s="130">
        <f>1000+20000+42000+12000+4000+36584.46+9146.12-2450</f>
        <v>122280.57999999999</v>
      </c>
      <c r="K44" s="24"/>
    </row>
    <row r="45" spans="2:11" ht="15.75">
      <c r="B45" s="25" t="s">
        <v>168</v>
      </c>
      <c r="C45" s="27">
        <v>210</v>
      </c>
      <c r="D45" s="133">
        <v>227</v>
      </c>
      <c r="E45" s="133">
        <v>244</v>
      </c>
      <c r="F45" s="23">
        <f t="shared" si="3"/>
        <v>0</v>
      </c>
      <c r="G45" s="123">
        <v>0</v>
      </c>
      <c r="H45" s="128"/>
      <c r="I45" s="24"/>
      <c r="J45" s="131"/>
      <c r="K45" s="24"/>
    </row>
    <row r="46" spans="2:11" ht="31.5">
      <c r="B46" s="9" t="s">
        <v>169</v>
      </c>
      <c r="C46" s="27">
        <v>211</v>
      </c>
      <c r="D46" s="133">
        <v>228</v>
      </c>
      <c r="E46" s="133">
        <v>244</v>
      </c>
      <c r="F46" s="23">
        <f t="shared" si="3"/>
        <v>0</v>
      </c>
      <c r="G46" s="123">
        <v>0</v>
      </c>
      <c r="H46" s="128"/>
      <c r="I46" s="24"/>
      <c r="J46" s="131"/>
      <c r="K46" s="24"/>
    </row>
    <row r="47" spans="2:11" ht="78.75">
      <c r="B47" s="25" t="s">
        <v>170</v>
      </c>
      <c r="C47" s="27">
        <v>212</v>
      </c>
      <c r="D47" s="133">
        <v>229</v>
      </c>
      <c r="E47" s="133"/>
      <c r="F47" s="23">
        <f t="shared" si="3"/>
        <v>0</v>
      </c>
      <c r="G47" s="123">
        <v>0</v>
      </c>
      <c r="H47" s="127"/>
      <c r="I47" s="28"/>
      <c r="J47" s="130"/>
      <c r="K47" s="28"/>
    </row>
    <row r="48" spans="2:11" ht="78.75">
      <c r="B48" s="25" t="s">
        <v>171</v>
      </c>
      <c r="C48" s="27">
        <v>213</v>
      </c>
      <c r="D48" s="133">
        <v>261</v>
      </c>
      <c r="E48" s="133"/>
      <c r="F48" s="23">
        <f t="shared" si="3"/>
        <v>0</v>
      </c>
      <c r="G48" s="123">
        <v>0</v>
      </c>
      <c r="H48" s="127"/>
      <c r="I48" s="28"/>
      <c r="J48" s="130"/>
      <c r="K48" s="28"/>
    </row>
    <row r="49" spans="2:11" ht="47.25">
      <c r="B49" s="25" t="s">
        <v>172</v>
      </c>
      <c r="C49" s="27">
        <v>214</v>
      </c>
      <c r="D49" s="133">
        <v>262</v>
      </c>
      <c r="E49" s="133">
        <v>321</v>
      </c>
      <c r="F49" s="23">
        <f t="shared" si="3"/>
        <v>0</v>
      </c>
      <c r="G49" s="123">
        <v>0</v>
      </c>
      <c r="H49" s="127"/>
      <c r="I49" s="28"/>
      <c r="J49" s="130"/>
      <c r="K49" s="28"/>
    </row>
    <row r="50" spans="2:11" ht="78.75">
      <c r="B50" s="25" t="s">
        <v>173</v>
      </c>
      <c r="C50" s="27">
        <v>215</v>
      </c>
      <c r="D50" s="133">
        <v>264</v>
      </c>
      <c r="E50" s="133"/>
      <c r="F50" s="23">
        <f t="shared" si="3"/>
        <v>0</v>
      </c>
      <c r="G50" s="123">
        <v>0</v>
      </c>
      <c r="H50" s="127"/>
      <c r="I50" s="28"/>
      <c r="J50" s="130"/>
      <c r="K50" s="28"/>
    </row>
    <row r="51" spans="2:11" ht="47.25">
      <c r="B51" s="25" t="s">
        <v>174</v>
      </c>
      <c r="C51" s="27">
        <v>216</v>
      </c>
      <c r="D51" s="133">
        <v>266</v>
      </c>
      <c r="E51" s="133"/>
      <c r="F51" s="23">
        <f t="shared" si="3"/>
        <v>75029.25</v>
      </c>
      <c r="G51" s="123">
        <f>G53+G54</f>
        <v>65029.25</v>
      </c>
      <c r="H51" s="127">
        <f>H53+H54</f>
        <v>0</v>
      </c>
      <c r="I51" s="28">
        <f>I53+I54</f>
        <v>0</v>
      </c>
      <c r="J51" s="130">
        <f>J53+J54</f>
        <v>10000</v>
      </c>
      <c r="K51" s="28"/>
    </row>
    <row r="52" spans="2:11" ht="15.75">
      <c r="B52" s="25" t="s">
        <v>3</v>
      </c>
      <c r="C52" s="27"/>
      <c r="D52" s="133"/>
      <c r="E52" s="133"/>
      <c r="F52" s="23"/>
      <c r="G52" s="147"/>
      <c r="H52" s="127"/>
      <c r="I52" s="28"/>
      <c r="J52" s="130"/>
      <c r="K52" s="28"/>
    </row>
    <row r="53" spans="2:11" ht="47.25">
      <c r="B53" s="25" t="s">
        <v>200</v>
      </c>
      <c r="C53" s="27"/>
      <c r="D53" s="133">
        <v>266</v>
      </c>
      <c r="E53" s="133">
        <v>111</v>
      </c>
      <c r="F53" s="23">
        <f>G53+H53+I53+J53</f>
        <v>75029.25</v>
      </c>
      <c r="G53" s="123">
        <f>90000-63000+18000+14879.25+5150</f>
        <v>65029.25</v>
      </c>
      <c r="H53" s="127"/>
      <c r="I53" s="28"/>
      <c r="J53" s="130">
        <f>10000</f>
        <v>10000</v>
      </c>
      <c r="K53" s="28"/>
    </row>
    <row r="54" spans="2:11" ht="47.25">
      <c r="B54" s="25" t="s">
        <v>200</v>
      </c>
      <c r="C54" s="27"/>
      <c r="D54" s="133">
        <v>266</v>
      </c>
      <c r="E54" s="133">
        <v>112</v>
      </c>
      <c r="F54" s="23">
        <f>G54+H54+I54+J54</f>
        <v>0</v>
      </c>
      <c r="G54" s="123">
        <f>3000-3000</f>
        <v>0</v>
      </c>
      <c r="H54" s="127"/>
      <c r="I54" s="28"/>
      <c r="J54" s="130"/>
      <c r="K54" s="28"/>
    </row>
    <row r="55" spans="2:11" ht="31.5">
      <c r="B55" s="25" t="s">
        <v>175</v>
      </c>
      <c r="C55" s="27">
        <v>217</v>
      </c>
      <c r="D55" s="133">
        <v>291</v>
      </c>
      <c r="E55" s="133"/>
      <c r="F55" s="23">
        <f>G55+H55+I55+J55</f>
        <v>101631.44</v>
      </c>
      <c r="G55" s="123">
        <f>G57+G58</f>
        <v>35000</v>
      </c>
      <c r="H55" s="127">
        <f>H57+H58</f>
        <v>0</v>
      </c>
      <c r="I55" s="28">
        <f>I57+I58</f>
        <v>0</v>
      </c>
      <c r="J55" s="130">
        <f>J57+J58</f>
        <v>66631.44</v>
      </c>
      <c r="K55" s="28"/>
    </row>
    <row r="56" spans="2:11" ht="15.75">
      <c r="B56" s="25" t="s">
        <v>3</v>
      </c>
      <c r="C56" s="27"/>
      <c r="D56" s="133"/>
      <c r="E56" s="133"/>
      <c r="F56" s="23"/>
      <c r="G56" s="147"/>
      <c r="H56" s="127"/>
      <c r="I56" s="28"/>
      <c r="J56" s="130"/>
      <c r="K56" s="28"/>
    </row>
    <row r="57" spans="2:11" ht="15.75">
      <c r="B57" s="25" t="s">
        <v>199</v>
      </c>
      <c r="C57" s="27"/>
      <c r="D57" s="133">
        <v>291</v>
      </c>
      <c r="E57" s="133">
        <v>851</v>
      </c>
      <c r="F57" s="23">
        <f>G57+H57+I57+J57</f>
        <v>0</v>
      </c>
      <c r="G57" s="123">
        <v>0</v>
      </c>
      <c r="H57" s="127"/>
      <c r="I57" s="28"/>
      <c r="J57" s="130"/>
      <c r="K57" s="28"/>
    </row>
    <row r="58" spans="2:11" ht="15.75">
      <c r="B58" s="25" t="s">
        <v>199</v>
      </c>
      <c r="C58" s="27"/>
      <c r="D58" s="133">
        <v>291</v>
      </c>
      <c r="E58" s="133">
        <v>852</v>
      </c>
      <c r="F58" s="23">
        <f>G58+H58+I58+J58</f>
        <v>101631.44</v>
      </c>
      <c r="G58" s="123">
        <v>35000</v>
      </c>
      <c r="H58" s="127"/>
      <c r="I58" s="28"/>
      <c r="J58" s="130">
        <f>6500+70131.44-10000</f>
        <v>66631.44</v>
      </c>
      <c r="K58" s="28"/>
    </row>
    <row r="59" spans="2:11" ht="78.75">
      <c r="B59" s="25" t="s">
        <v>176</v>
      </c>
      <c r="C59" s="27">
        <v>218</v>
      </c>
      <c r="D59" s="133">
        <v>292</v>
      </c>
      <c r="E59" s="133">
        <v>853</v>
      </c>
      <c r="F59" s="23">
        <f aca="true" t="shared" si="4" ref="F59:F70">G59+H59+I59+J59</f>
        <v>40216.58</v>
      </c>
      <c r="G59" s="123">
        <v>0</v>
      </c>
      <c r="H59" s="127"/>
      <c r="I59" s="28"/>
      <c r="J59" s="130">
        <v>40216.58</v>
      </c>
      <c r="K59" s="28"/>
    </row>
    <row r="60" spans="2:11" ht="78.75">
      <c r="B60" s="25" t="s">
        <v>177</v>
      </c>
      <c r="C60" s="27">
        <v>219</v>
      </c>
      <c r="D60" s="133">
        <v>293</v>
      </c>
      <c r="E60" s="133"/>
      <c r="F60" s="23">
        <f t="shared" si="4"/>
        <v>0</v>
      </c>
      <c r="G60" s="123">
        <v>0</v>
      </c>
      <c r="H60" s="127"/>
      <c r="I60" s="28"/>
      <c r="J60" s="130"/>
      <c r="K60" s="28"/>
    </row>
    <row r="61" spans="2:11" ht="31.5">
      <c r="B61" s="25" t="s">
        <v>178</v>
      </c>
      <c r="C61" s="27">
        <v>220</v>
      </c>
      <c r="D61" s="133">
        <v>294</v>
      </c>
      <c r="E61" s="133"/>
      <c r="F61" s="23">
        <f t="shared" si="4"/>
        <v>0</v>
      </c>
      <c r="G61" s="123">
        <v>0</v>
      </c>
      <c r="H61" s="127"/>
      <c r="I61" s="28"/>
      <c r="J61" s="130"/>
      <c r="K61" s="28"/>
    </row>
    <row r="62" spans="2:11" ht="31.5">
      <c r="B62" s="25" t="s">
        <v>179</v>
      </c>
      <c r="C62" s="27">
        <v>221</v>
      </c>
      <c r="D62" s="133">
        <v>295</v>
      </c>
      <c r="E62" s="133"/>
      <c r="F62" s="23">
        <f t="shared" si="4"/>
        <v>0</v>
      </c>
      <c r="G62" s="123">
        <v>0</v>
      </c>
      <c r="H62" s="127"/>
      <c r="I62" s="28"/>
      <c r="J62" s="130"/>
      <c r="K62" s="28"/>
    </row>
    <row r="63" spans="2:11" ht="47.25">
      <c r="B63" s="25" t="s">
        <v>258</v>
      </c>
      <c r="C63" s="27">
        <v>222</v>
      </c>
      <c r="D63" s="133">
        <v>296</v>
      </c>
      <c r="E63" s="133"/>
      <c r="F63" s="23">
        <f>G63+H63+I63+J63</f>
        <v>723852.88</v>
      </c>
      <c r="G63" s="123">
        <f>136436.88+172500-172500</f>
        <v>136436.88</v>
      </c>
      <c r="H63" s="127">
        <f>562700</f>
        <v>562700</v>
      </c>
      <c r="I63" s="28"/>
      <c r="J63" s="130">
        <v>24716</v>
      </c>
      <c r="K63" s="28"/>
    </row>
    <row r="64" spans="2:11" ht="15.75">
      <c r="B64" s="25" t="s">
        <v>3</v>
      </c>
      <c r="C64" s="27"/>
      <c r="D64" s="133"/>
      <c r="E64" s="133"/>
      <c r="F64" s="23"/>
      <c r="G64" s="147"/>
      <c r="H64" s="127"/>
      <c r="I64" s="28"/>
      <c r="J64" s="130"/>
      <c r="K64" s="28"/>
    </row>
    <row r="65" spans="2:11" ht="50.25" customHeight="1">
      <c r="B65" s="25" t="s">
        <v>180</v>
      </c>
      <c r="C65" s="27"/>
      <c r="D65" s="133">
        <v>296</v>
      </c>
      <c r="E65" s="133">
        <v>340</v>
      </c>
      <c r="F65" s="23">
        <f>G65+H65+I65+J65</f>
        <v>562700</v>
      </c>
      <c r="G65" s="123">
        <v>0</v>
      </c>
      <c r="H65" s="127">
        <f>562700</f>
        <v>562700</v>
      </c>
      <c r="I65" s="28"/>
      <c r="J65" s="130"/>
      <c r="K65" s="28"/>
    </row>
    <row r="66" spans="2:11" ht="48.75" customHeight="1">
      <c r="B66" s="25" t="s">
        <v>180</v>
      </c>
      <c r="C66" s="27"/>
      <c r="D66" s="133">
        <v>296</v>
      </c>
      <c r="E66" s="133">
        <v>350</v>
      </c>
      <c r="F66" s="23">
        <f t="shared" si="4"/>
        <v>0</v>
      </c>
      <c r="G66" s="123">
        <f>0+172500-172500</f>
        <v>0</v>
      </c>
      <c r="H66" s="127"/>
      <c r="I66" s="28"/>
      <c r="J66" s="130"/>
      <c r="K66" s="28"/>
    </row>
    <row r="67" spans="2:11" ht="48" customHeight="1">
      <c r="B67" s="25" t="s">
        <v>180</v>
      </c>
      <c r="C67" s="27"/>
      <c r="D67" s="133">
        <v>296</v>
      </c>
      <c r="E67" s="133">
        <v>831</v>
      </c>
      <c r="F67" s="23">
        <f>G67+H67+I67+J67</f>
        <v>161152.88</v>
      </c>
      <c r="G67" s="123">
        <v>136436.88</v>
      </c>
      <c r="H67" s="127"/>
      <c r="I67" s="28"/>
      <c r="J67" s="130">
        <v>24716</v>
      </c>
      <c r="K67" s="28"/>
    </row>
    <row r="68" spans="2:11" s="137" customFormat="1" ht="41.25" customHeight="1">
      <c r="B68" s="25" t="s">
        <v>181</v>
      </c>
      <c r="C68" s="27">
        <v>223</v>
      </c>
      <c r="D68" s="133">
        <v>297</v>
      </c>
      <c r="E68" s="133">
        <v>831</v>
      </c>
      <c r="F68" s="23">
        <f t="shared" si="4"/>
        <v>11900</v>
      </c>
      <c r="G68" s="123">
        <v>0</v>
      </c>
      <c r="H68" s="127"/>
      <c r="I68" s="28"/>
      <c r="J68" s="130">
        <v>11900</v>
      </c>
      <c r="K68" s="28"/>
    </row>
    <row r="69" spans="2:11" ht="47.25">
      <c r="B69" s="25" t="s">
        <v>182</v>
      </c>
      <c r="C69" s="27">
        <v>224</v>
      </c>
      <c r="D69" s="133">
        <v>298</v>
      </c>
      <c r="E69" s="133"/>
      <c r="F69" s="23">
        <f t="shared" si="4"/>
        <v>0</v>
      </c>
      <c r="G69" s="123">
        <v>0</v>
      </c>
      <c r="H69" s="127"/>
      <c r="I69" s="28"/>
      <c r="J69" s="130"/>
      <c r="K69" s="28"/>
    </row>
    <row r="70" spans="2:11" ht="47.25">
      <c r="B70" s="25" t="s">
        <v>183</v>
      </c>
      <c r="C70" s="27">
        <v>225</v>
      </c>
      <c r="D70" s="133">
        <v>299</v>
      </c>
      <c r="E70" s="133"/>
      <c r="F70" s="23">
        <f t="shared" si="4"/>
        <v>0</v>
      </c>
      <c r="G70" s="123">
        <v>0</v>
      </c>
      <c r="H70" s="127"/>
      <c r="I70" s="28"/>
      <c r="J70" s="130"/>
      <c r="K70" s="28"/>
    </row>
    <row r="71" spans="2:11" ht="31.5">
      <c r="B71" s="9" t="s">
        <v>37</v>
      </c>
      <c r="C71" s="8">
        <v>226</v>
      </c>
      <c r="D71" s="133">
        <v>310</v>
      </c>
      <c r="E71" s="133">
        <v>244</v>
      </c>
      <c r="F71" s="23">
        <f>G71+H71+I71+J71</f>
        <v>10320153</v>
      </c>
      <c r="G71" s="123">
        <f>57578+236922-270000+54000+212313</f>
        <v>290813</v>
      </c>
      <c r="H71" s="127">
        <f>1770700+164500+8336850-513010+800300-530300+300</f>
        <v>10029340</v>
      </c>
      <c r="I71" s="28">
        <f>I73+I74</f>
        <v>0</v>
      </c>
      <c r="J71" s="130">
        <f>J73+J74</f>
        <v>0</v>
      </c>
      <c r="K71" s="28">
        <f>K73+K74</f>
        <v>0</v>
      </c>
    </row>
    <row r="72" spans="2:11" ht="31.5">
      <c r="B72" s="149" t="s">
        <v>184</v>
      </c>
      <c r="C72" s="8">
        <v>227</v>
      </c>
      <c r="D72" s="133">
        <v>320</v>
      </c>
      <c r="E72" s="133">
        <v>244</v>
      </c>
      <c r="F72" s="23">
        <f aca="true" t="shared" si="5" ref="F72:F83">G72+H72+I72+J72</f>
        <v>0</v>
      </c>
      <c r="G72" s="123">
        <v>0</v>
      </c>
      <c r="H72" s="128"/>
      <c r="I72" s="24"/>
      <c r="J72" s="131"/>
      <c r="K72" s="27"/>
    </row>
    <row r="73" spans="2:11" ht="31.5">
      <c r="B73" s="9" t="s">
        <v>185</v>
      </c>
      <c r="C73" s="8">
        <v>228</v>
      </c>
      <c r="D73" s="133">
        <v>330</v>
      </c>
      <c r="E73" s="133"/>
      <c r="F73" s="23">
        <f t="shared" si="5"/>
        <v>0</v>
      </c>
      <c r="G73" s="123">
        <v>0</v>
      </c>
      <c r="H73" s="129"/>
      <c r="I73" s="17"/>
      <c r="J73" s="132"/>
      <c r="K73" s="27"/>
    </row>
    <row r="74" spans="2:11" ht="78.75">
      <c r="B74" s="9" t="s">
        <v>186</v>
      </c>
      <c r="C74" s="8">
        <v>229</v>
      </c>
      <c r="D74" s="133">
        <v>341</v>
      </c>
      <c r="E74" s="133">
        <v>244</v>
      </c>
      <c r="F74" s="23">
        <f t="shared" si="5"/>
        <v>0</v>
      </c>
      <c r="G74" s="123">
        <v>0</v>
      </c>
      <c r="H74" s="127"/>
      <c r="I74" s="28"/>
      <c r="J74" s="130"/>
      <c r="K74" s="28"/>
    </row>
    <row r="75" spans="2:11" ht="31.5">
      <c r="B75" s="9" t="s">
        <v>187</v>
      </c>
      <c r="C75" s="8">
        <v>230</v>
      </c>
      <c r="D75" s="133">
        <v>342</v>
      </c>
      <c r="E75" s="133">
        <v>244</v>
      </c>
      <c r="F75" s="23">
        <f t="shared" si="5"/>
        <v>0</v>
      </c>
      <c r="G75" s="123">
        <v>0</v>
      </c>
      <c r="H75" s="127"/>
      <c r="I75" s="28"/>
      <c r="J75" s="130"/>
      <c r="K75" s="28"/>
    </row>
    <row r="76" spans="2:11" ht="47.25">
      <c r="B76" s="9" t="s">
        <v>188</v>
      </c>
      <c r="C76" s="8">
        <v>231</v>
      </c>
      <c r="D76" s="133">
        <v>343</v>
      </c>
      <c r="E76" s="133">
        <v>244</v>
      </c>
      <c r="F76" s="23">
        <f t="shared" si="5"/>
        <v>0</v>
      </c>
      <c r="G76" s="123">
        <v>0</v>
      </c>
      <c r="H76" s="127"/>
      <c r="I76" s="28"/>
      <c r="J76" s="130"/>
      <c r="K76" s="28"/>
    </row>
    <row r="77" spans="2:11" ht="31.5">
      <c r="B77" s="9" t="s">
        <v>189</v>
      </c>
      <c r="C77" s="8">
        <v>232</v>
      </c>
      <c r="D77" s="133">
        <v>344</v>
      </c>
      <c r="E77" s="133">
        <v>244</v>
      </c>
      <c r="F77" s="23">
        <f t="shared" si="5"/>
        <v>0</v>
      </c>
      <c r="G77" s="123">
        <v>0</v>
      </c>
      <c r="H77" s="127"/>
      <c r="I77" s="28"/>
      <c r="J77" s="130"/>
      <c r="K77" s="28"/>
    </row>
    <row r="78" spans="2:11" ht="31.5">
      <c r="B78" s="9" t="s">
        <v>190</v>
      </c>
      <c r="C78" s="8">
        <v>233</v>
      </c>
      <c r="D78" s="133">
        <v>345</v>
      </c>
      <c r="E78" s="133">
        <v>244</v>
      </c>
      <c r="F78" s="23">
        <f t="shared" si="5"/>
        <v>14118</v>
      </c>
      <c r="G78" s="123">
        <v>14118</v>
      </c>
      <c r="H78" s="127">
        <v>0</v>
      </c>
      <c r="I78" s="28">
        <v>0</v>
      </c>
      <c r="J78" s="130">
        <v>0</v>
      </c>
      <c r="K78" s="28">
        <v>0</v>
      </c>
    </row>
    <row r="79" spans="2:11" ht="47.25">
      <c r="B79" s="9" t="s">
        <v>191</v>
      </c>
      <c r="C79" s="8">
        <v>234</v>
      </c>
      <c r="D79" s="133">
        <v>346</v>
      </c>
      <c r="E79" s="133">
        <v>244</v>
      </c>
      <c r="F79" s="23">
        <f t="shared" si="5"/>
        <v>621351.04</v>
      </c>
      <c r="G79" s="123">
        <f>106675+7700+10578+47418.65-18902.61</f>
        <v>153469.03999999998</v>
      </c>
      <c r="H79" s="127">
        <f>63150+351800</f>
        <v>414950</v>
      </c>
      <c r="I79" s="28"/>
      <c r="J79" s="130">
        <f>42932+2450+10000-2450</f>
        <v>52932</v>
      </c>
      <c r="K79" s="28"/>
    </row>
    <row r="80" spans="2:11" ht="63">
      <c r="B80" s="9" t="s">
        <v>192</v>
      </c>
      <c r="C80" s="8">
        <v>235</v>
      </c>
      <c r="D80" s="133">
        <v>347</v>
      </c>
      <c r="E80" s="133">
        <v>244</v>
      </c>
      <c r="F80" s="23">
        <f t="shared" si="5"/>
        <v>0</v>
      </c>
      <c r="G80" s="123">
        <v>0</v>
      </c>
      <c r="H80" s="127"/>
      <c r="I80" s="28"/>
      <c r="J80" s="130"/>
      <c r="K80" s="28"/>
    </row>
    <row r="81" spans="2:11" ht="63">
      <c r="B81" s="9" t="s">
        <v>193</v>
      </c>
      <c r="C81" s="8">
        <v>236</v>
      </c>
      <c r="D81" s="133">
        <v>349</v>
      </c>
      <c r="E81" s="133">
        <v>244</v>
      </c>
      <c r="F81" s="23">
        <f t="shared" si="5"/>
        <v>198480.93</v>
      </c>
      <c r="G81" s="123">
        <f>106000+16000-76019-20000+172500-0.07</f>
        <v>198480.93</v>
      </c>
      <c r="H81" s="127"/>
      <c r="I81" s="28"/>
      <c r="J81" s="130">
        <f>10000-10000</f>
        <v>0</v>
      </c>
      <c r="K81" s="28"/>
    </row>
    <row r="82" spans="2:11" ht="110.25">
      <c r="B82" s="9" t="s">
        <v>194</v>
      </c>
      <c r="C82" s="8">
        <v>237</v>
      </c>
      <c r="D82" s="133">
        <v>352</v>
      </c>
      <c r="E82" s="133"/>
      <c r="F82" s="23">
        <f t="shared" si="5"/>
        <v>0</v>
      </c>
      <c r="G82" s="123">
        <v>0</v>
      </c>
      <c r="H82" s="127"/>
      <c r="I82" s="28"/>
      <c r="J82" s="130"/>
      <c r="K82" s="28"/>
    </row>
    <row r="83" spans="2:11" ht="110.25">
      <c r="B83" s="9" t="s">
        <v>195</v>
      </c>
      <c r="C83" s="8">
        <v>238</v>
      </c>
      <c r="D83" s="133">
        <v>353</v>
      </c>
      <c r="E83" s="133"/>
      <c r="F83" s="23">
        <f t="shared" si="5"/>
        <v>0</v>
      </c>
      <c r="G83" s="123">
        <v>0</v>
      </c>
      <c r="H83" s="127"/>
      <c r="I83" s="28"/>
      <c r="J83" s="130"/>
      <c r="K83" s="28"/>
    </row>
    <row r="84" spans="2:11" ht="31.5">
      <c r="B84" s="11" t="s">
        <v>196</v>
      </c>
      <c r="C84" s="13">
        <v>300</v>
      </c>
      <c r="D84" s="133"/>
      <c r="E84" s="133"/>
      <c r="F84" s="23">
        <f>G84+H84+I84+J84</f>
        <v>187417.63</v>
      </c>
      <c r="G84" s="123">
        <v>116693.56</v>
      </c>
      <c r="H84" s="127">
        <v>0</v>
      </c>
      <c r="I84" s="28">
        <v>0</v>
      </c>
      <c r="J84" s="130">
        <v>70724.07</v>
      </c>
      <c r="K84" s="28">
        <v>0</v>
      </c>
    </row>
    <row r="85" spans="2:11" ht="31.5">
      <c r="B85" s="11" t="s">
        <v>197</v>
      </c>
      <c r="C85" s="13">
        <v>400</v>
      </c>
      <c r="D85" s="133"/>
      <c r="E85" s="133"/>
      <c r="F85" s="23">
        <f>G85+H85+I85+J85</f>
        <v>0</v>
      </c>
      <c r="G85" s="123">
        <v>0</v>
      </c>
      <c r="H85" s="129">
        <v>0</v>
      </c>
      <c r="I85" s="17">
        <v>0</v>
      </c>
      <c r="J85" s="130">
        <v>0</v>
      </c>
      <c r="K85" s="27">
        <v>0</v>
      </c>
    </row>
  </sheetData>
  <sheetProtection/>
  <mergeCells count="13">
    <mergeCell ref="F5:F7"/>
    <mergeCell ref="G5:K5"/>
    <mergeCell ref="G6:G7"/>
    <mergeCell ref="I6:I7"/>
    <mergeCell ref="J6:K6"/>
    <mergeCell ref="H6:H7"/>
    <mergeCell ref="D4:E7"/>
    <mergeCell ref="P11:P16"/>
    <mergeCell ref="J1:K1"/>
    <mergeCell ref="B2:K2"/>
    <mergeCell ref="B4:B7"/>
    <mergeCell ref="C4:C7"/>
    <mergeCell ref="F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5" zoomScaleNormal="85" zoomScaleSheetLayoutView="90" zoomScalePageLayoutView="0" workbookViewId="0" topLeftCell="A1">
      <selection activeCell="P10" sqref="P10"/>
    </sheetView>
  </sheetViews>
  <sheetFormatPr defaultColWidth="9.00390625" defaultRowHeight="12.75"/>
  <cols>
    <col min="1" max="1" width="11.625" style="0" customWidth="1"/>
    <col min="2" max="2" width="66.375" style="30" customWidth="1"/>
    <col min="3" max="3" width="8.75390625" style="0" customWidth="1"/>
    <col min="5" max="5" width="15.375" style="0" bestFit="1" customWidth="1"/>
    <col min="6" max="8" width="14.25390625" style="0" bestFit="1" customWidth="1"/>
    <col min="9" max="9" width="12.75390625" style="0" hidden="1" customWidth="1"/>
    <col min="10" max="10" width="0" style="0" hidden="1" customWidth="1"/>
  </cols>
  <sheetData>
    <row r="1" ht="15.75">
      <c r="H1" s="143" t="s">
        <v>60</v>
      </c>
    </row>
    <row r="2" spans="2:8" ht="15.75">
      <c r="B2" s="211" t="s">
        <v>252</v>
      </c>
      <c r="C2" s="211"/>
      <c r="D2" s="211"/>
      <c r="E2" s="211"/>
      <c r="F2" s="211"/>
      <c r="G2" s="211"/>
      <c r="H2" s="211"/>
    </row>
    <row r="3" spans="2:8" ht="15.75">
      <c r="B3" s="211" t="s">
        <v>253</v>
      </c>
      <c r="C3" s="211"/>
      <c r="D3" s="211"/>
      <c r="E3" s="211"/>
      <c r="F3" s="211"/>
      <c r="G3" s="211"/>
      <c r="H3" s="211"/>
    </row>
    <row r="4" spans="2:8" ht="15.75">
      <c r="B4" s="211"/>
      <c r="C4" s="211"/>
      <c r="D4" s="211"/>
      <c r="E4" s="211"/>
      <c r="F4" s="211"/>
      <c r="G4" s="211"/>
      <c r="H4" s="211"/>
    </row>
    <row r="5" ht="15.75">
      <c r="B5" s="166"/>
    </row>
    <row r="6" spans="1:8" ht="15.75" customHeight="1">
      <c r="A6" s="201" t="s">
        <v>211</v>
      </c>
      <c r="B6" s="200" t="s">
        <v>0</v>
      </c>
      <c r="C6" s="201" t="s">
        <v>212</v>
      </c>
      <c r="D6" s="201" t="s">
        <v>39</v>
      </c>
      <c r="E6" s="201" t="s">
        <v>213</v>
      </c>
      <c r="F6" s="201"/>
      <c r="G6" s="201"/>
      <c r="H6" s="201"/>
    </row>
    <row r="7" spans="1:8" ht="63">
      <c r="A7" s="201"/>
      <c r="B7" s="200"/>
      <c r="C7" s="201"/>
      <c r="D7" s="201"/>
      <c r="E7" s="8" t="s">
        <v>254</v>
      </c>
      <c r="F7" s="8" t="s">
        <v>255</v>
      </c>
      <c r="G7" s="8" t="s">
        <v>256</v>
      </c>
      <c r="H7" s="8" t="s">
        <v>214</v>
      </c>
    </row>
    <row r="8" spans="1:9" ht="15.75">
      <c r="A8" s="8">
        <v>1</v>
      </c>
      <c r="B8" s="2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t="s">
        <v>310</v>
      </c>
    </row>
    <row r="9" spans="1:9" s="30" customFormat="1" ht="15.75">
      <c r="A9" s="13" t="s">
        <v>215</v>
      </c>
      <c r="B9" s="148" t="s">
        <v>216</v>
      </c>
      <c r="C9" s="150" t="s">
        <v>217</v>
      </c>
      <c r="D9" s="27" t="s">
        <v>218</v>
      </c>
      <c r="E9" s="153">
        <f>E10+E11+E12+E19</f>
        <v>13971203.01</v>
      </c>
      <c r="F9" s="153">
        <f>F10+F11+F12+F19</f>
        <v>184930.58</v>
      </c>
      <c r="G9" s="153">
        <f>G10+G11+G12+G19</f>
        <v>4757130.58</v>
      </c>
      <c r="H9" s="153">
        <f>H10+H11+H12+H19</f>
        <v>0</v>
      </c>
      <c r="I9" s="165">
        <f>E9+35000</f>
        <v>14006203.01</v>
      </c>
    </row>
    <row r="10" spans="1:8" s="30" customFormat="1" ht="189">
      <c r="A10" s="151" t="s">
        <v>219</v>
      </c>
      <c r="B10" s="25" t="s">
        <v>220</v>
      </c>
      <c r="C10" s="152" t="s">
        <v>221</v>
      </c>
      <c r="D10" s="152" t="s">
        <v>218</v>
      </c>
      <c r="E10" s="156">
        <v>0</v>
      </c>
      <c r="F10" s="156">
        <v>0</v>
      </c>
      <c r="G10" s="156">
        <v>0</v>
      </c>
      <c r="H10" s="156">
        <v>0</v>
      </c>
    </row>
    <row r="11" spans="1:8" ht="63">
      <c r="A11" s="151" t="s">
        <v>222</v>
      </c>
      <c r="B11" s="25" t="s">
        <v>223</v>
      </c>
      <c r="C11" s="152">
        <v>26200</v>
      </c>
      <c r="D11" s="152" t="s">
        <v>218</v>
      </c>
      <c r="E11" s="157">
        <v>0</v>
      </c>
      <c r="F11" s="157">
        <v>0</v>
      </c>
      <c r="G11" s="157">
        <v>0</v>
      </c>
      <c r="H11" s="157">
        <v>0</v>
      </c>
    </row>
    <row r="12" spans="1:8" ht="47.25">
      <c r="A12" s="151" t="s">
        <v>224</v>
      </c>
      <c r="B12" s="25" t="s">
        <v>225</v>
      </c>
      <c r="C12" s="152">
        <v>26300</v>
      </c>
      <c r="D12" s="152" t="s">
        <v>218</v>
      </c>
      <c r="E12" s="157">
        <f>450232.01+574992-24427.4</f>
        <v>1000796.61</v>
      </c>
      <c r="F12" s="157">
        <v>0</v>
      </c>
      <c r="G12" s="157">
        <v>0</v>
      </c>
      <c r="H12" s="157">
        <v>0</v>
      </c>
    </row>
    <row r="13" spans="1:8" ht="31.5">
      <c r="A13" s="151" t="s">
        <v>261</v>
      </c>
      <c r="B13" s="25" t="s">
        <v>271</v>
      </c>
      <c r="C13" s="152">
        <v>26310</v>
      </c>
      <c r="D13" s="152" t="s">
        <v>218</v>
      </c>
      <c r="E13" s="154">
        <f>E12</f>
        <v>1000796.61</v>
      </c>
      <c r="F13" s="154">
        <v>0</v>
      </c>
      <c r="G13" s="154">
        <v>0</v>
      </c>
      <c r="H13" s="154">
        <v>0</v>
      </c>
    </row>
    <row r="14" spans="1:8" ht="15.75">
      <c r="A14" s="151" t="s">
        <v>287</v>
      </c>
      <c r="B14" s="25" t="s">
        <v>272</v>
      </c>
      <c r="C14" s="152" t="s">
        <v>265</v>
      </c>
      <c r="D14" s="152" t="s">
        <v>218</v>
      </c>
      <c r="E14" s="155">
        <v>0</v>
      </c>
      <c r="F14" s="155">
        <v>0</v>
      </c>
      <c r="G14" s="155">
        <v>0</v>
      </c>
      <c r="H14" s="155">
        <v>0</v>
      </c>
    </row>
    <row r="15" spans="1:8" ht="15.75">
      <c r="A15" s="151" t="s">
        <v>262</v>
      </c>
      <c r="B15" s="25" t="s">
        <v>273</v>
      </c>
      <c r="C15" s="152" t="s">
        <v>266</v>
      </c>
      <c r="D15" s="152" t="s">
        <v>218</v>
      </c>
      <c r="E15" s="155">
        <v>0</v>
      </c>
      <c r="F15" s="155">
        <v>0</v>
      </c>
      <c r="G15" s="155">
        <v>0</v>
      </c>
      <c r="H15" s="155">
        <v>0</v>
      </c>
    </row>
    <row r="16" spans="1:8" ht="15.75">
      <c r="A16" s="151" t="s">
        <v>263</v>
      </c>
      <c r="B16" s="25" t="s">
        <v>274</v>
      </c>
      <c r="C16" s="152" t="s">
        <v>267</v>
      </c>
      <c r="D16" s="152" t="s">
        <v>218</v>
      </c>
      <c r="E16" s="155">
        <v>0</v>
      </c>
      <c r="F16" s="155">
        <v>0</v>
      </c>
      <c r="G16" s="155">
        <v>0</v>
      </c>
      <c r="H16" s="155">
        <v>0</v>
      </c>
    </row>
    <row r="17" spans="1:8" ht="15.75">
      <c r="A17" s="151" t="s">
        <v>264</v>
      </c>
      <c r="B17" s="25" t="s">
        <v>275</v>
      </c>
      <c r="C17" s="152" t="s">
        <v>268</v>
      </c>
      <c r="D17" s="152" t="s">
        <v>218</v>
      </c>
      <c r="E17" s="155">
        <v>0</v>
      </c>
      <c r="F17" s="155">
        <v>0</v>
      </c>
      <c r="G17" s="155">
        <v>0</v>
      </c>
      <c r="H17" s="155">
        <v>0</v>
      </c>
    </row>
    <row r="18" spans="1:8" ht="15.75">
      <c r="A18" s="151" t="s">
        <v>270</v>
      </c>
      <c r="B18" s="25" t="s">
        <v>269</v>
      </c>
      <c r="C18" s="152">
        <v>26320</v>
      </c>
      <c r="D18" s="152"/>
      <c r="E18" s="154">
        <v>0</v>
      </c>
      <c r="F18" s="154">
        <v>0</v>
      </c>
      <c r="G18" s="154">
        <v>0</v>
      </c>
      <c r="H18" s="154">
        <v>0</v>
      </c>
    </row>
    <row r="19" spans="1:9" ht="63">
      <c r="A19" s="151" t="s">
        <v>226</v>
      </c>
      <c r="B19" s="25" t="s">
        <v>227</v>
      </c>
      <c r="C19" s="152">
        <v>26400</v>
      </c>
      <c r="D19" s="152" t="s">
        <v>218</v>
      </c>
      <c r="E19" s="160">
        <f>E20+E23+E30+E35+E38</f>
        <v>12970406.4</v>
      </c>
      <c r="F19" s="157">
        <f>F20+F23+F30+F35+F38</f>
        <v>184930.58</v>
      </c>
      <c r="G19" s="157">
        <f>G20+G23+G30+G35+G38</f>
        <v>4757130.58</v>
      </c>
      <c r="H19" s="157">
        <f>H20+H23+H30+H35+H38</f>
        <v>0</v>
      </c>
      <c r="I19" s="164"/>
    </row>
    <row r="20" spans="1:10" ht="47.25">
      <c r="A20" s="151" t="s">
        <v>228</v>
      </c>
      <c r="B20" s="25" t="s">
        <v>229</v>
      </c>
      <c r="C20" s="152">
        <v>26410</v>
      </c>
      <c r="D20" s="152" t="s">
        <v>218</v>
      </c>
      <c r="E20" s="161">
        <f>E21+E22</f>
        <v>2188285.8200000003</v>
      </c>
      <c r="F20" s="154">
        <f>F21+F22</f>
        <v>23700</v>
      </c>
      <c r="G20" s="154">
        <f>G21+G22</f>
        <v>4595900</v>
      </c>
      <c r="H20" s="154">
        <f>H21+H22</f>
        <v>0</v>
      </c>
      <c r="J20" t="s">
        <v>308</v>
      </c>
    </row>
    <row r="21" spans="1:9" ht="31.5">
      <c r="A21" s="151" t="s">
        <v>230</v>
      </c>
      <c r="B21" s="25" t="s">
        <v>231</v>
      </c>
      <c r="C21" s="152">
        <v>26411</v>
      </c>
      <c r="D21" s="152" t="s">
        <v>218</v>
      </c>
      <c r="E21" s="162">
        <f>4266061.41-136436.88-116700+103000-26400-1800000-270000+27838+172500+24427.4-35000-6124.86-14879.25</f>
        <v>2188285.8200000003</v>
      </c>
      <c r="F21" s="155">
        <f>23700</f>
        <v>23700</v>
      </c>
      <c r="G21" s="155">
        <f>4595900</f>
        <v>4595900</v>
      </c>
      <c r="H21" s="155">
        <v>0</v>
      </c>
      <c r="I21" s="164"/>
    </row>
    <row r="22" spans="1:8" ht="15.75">
      <c r="A22" s="151" t="s">
        <v>232</v>
      </c>
      <c r="B22" s="25" t="s">
        <v>233</v>
      </c>
      <c r="C22" s="152">
        <v>26412</v>
      </c>
      <c r="D22" s="152" t="s">
        <v>218</v>
      </c>
      <c r="E22" s="155">
        <v>0</v>
      </c>
      <c r="F22" s="155">
        <v>0</v>
      </c>
      <c r="G22" s="155">
        <v>0</v>
      </c>
      <c r="H22" s="155">
        <v>0</v>
      </c>
    </row>
    <row r="23" spans="1:8" ht="47.25">
      <c r="A23" s="151" t="s">
        <v>234</v>
      </c>
      <c r="B23" s="25" t="s">
        <v>235</v>
      </c>
      <c r="C23" s="152">
        <v>26420</v>
      </c>
      <c r="D23" s="152" t="s">
        <v>218</v>
      </c>
      <c r="E23" s="161">
        <f>E24+E29</f>
        <v>10560508</v>
      </c>
      <c r="F23" s="154">
        <f>F24+F29</f>
        <v>0</v>
      </c>
      <c r="G23" s="154">
        <f>G24+G29</f>
        <v>0</v>
      </c>
      <c r="H23" s="154">
        <f>H24+H29</f>
        <v>0</v>
      </c>
    </row>
    <row r="24" spans="1:10" ht="31.5">
      <c r="A24" s="151" t="s">
        <v>236</v>
      </c>
      <c r="B24" s="25" t="s">
        <v>231</v>
      </c>
      <c r="C24" s="152">
        <v>26421</v>
      </c>
      <c r="D24" s="152" t="s">
        <v>218</v>
      </c>
      <c r="E24" s="162">
        <f>9760208+800300</f>
        <v>10560508</v>
      </c>
      <c r="F24" s="155">
        <v>0</v>
      </c>
      <c r="G24" s="155">
        <v>0</v>
      </c>
      <c r="H24" s="155">
        <v>0</v>
      </c>
      <c r="J24" t="s">
        <v>307</v>
      </c>
    </row>
    <row r="25" spans="1:8" ht="15.75">
      <c r="A25" s="151" t="s">
        <v>283</v>
      </c>
      <c r="B25" s="25" t="s">
        <v>272</v>
      </c>
      <c r="C25" s="152" t="s">
        <v>276</v>
      </c>
      <c r="D25" s="152" t="s">
        <v>218</v>
      </c>
      <c r="E25" s="159">
        <v>8400000</v>
      </c>
      <c r="F25" s="159">
        <v>0</v>
      </c>
      <c r="G25" s="159">
        <v>0</v>
      </c>
      <c r="H25" s="159">
        <v>0</v>
      </c>
    </row>
    <row r="26" spans="1:8" ht="15.75">
      <c r="A26" s="151" t="s">
        <v>284</v>
      </c>
      <c r="B26" s="25" t="s">
        <v>273</v>
      </c>
      <c r="C26" s="152" t="s">
        <v>277</v>
      </c>
      <c r="D26" s="152" t="s">
        <v>218</v>
      </c>
      <c r="E26" s="159">
        <v>0</v>
      </c>
      <c r="F26" s="159">
        <v>0</v>
      </c>
      <c r="G26" s="159">
        <v>0</v>
      </c>
      <c r="H26" s="159">
        <v>0</v>
      </c>
    </row>
    <row r="27" spans="1:8" ht="15.75">
      <c r="A27" s="151" t="s">
        <v>285</v>
      </c>
      <c r="B27" s="25" t="s">
        <v>274</v>
      </c>
      <c r="C27" s="152" t="s">
        <v>278</v>
      </c>
      <c r="D27" s="152" t="s">
        <v>218</v>
      </c>
      <c r="E27" s="159">
        <v>0</v>
      </c>
      <c r="F27" s="159">
        <v>0</v>
      </c>
      <c r="G27" s="159">
        <v>0</v>
      </c>
      <c r="H27" s="159">
        <v>0</v>
      </c>
    </row>
    <row r="28" spans="1:8" ht="15.75">
      <c r="A28" s="151" t="s">
        <v>286</v>
      </c>
      <c r="B28" s="25" t="s">
        <v>275</v>
      </c>
      <c r="C28" s="152" t="s">
        <v>279</v>
      </c>
      <c r="D28" s="152" t="s">
        <v>218</v>
      </c>
      <c r="E28" s="159">
        <v>0</v>
      </c>
      <c r="F28" s="159">
        <v>0</v>
      </c>
      <c r="G28" s="159">
        <v>0</v>
      </c>
      <c r="H28" s="159">
        <v>0</v>
      </c>
    </row>
    <row r="29" spans="1:8" ht="15.75">
      <c r="A29" s="36" t="s">
        <v>237</v>
      </c>
      <c r="B29" s="25" t="s">
        <v>233</v>
      </c>
      <c r="C29" s="152">
        <v>26422</v>
      </c>
      <c r="D29" s="152" t="s">
        <v>218</v>
      </c>
      <c r="E29" s="155">
        <v>0</v>
      </c>
      <c r="F29" s="155">
        <v>0</v>
      </c>
      <c r="G29" s="155">
        <v>0</v>
      </c>
      <c r="H29" s="155">
        <v>0</v>
      </c>
    </row>
    <row r="30" spans="1:8" ht="31.5">
      <c r="A30" s="151" t="s">
        <v>238</v>
      </c>
      <c r="B30" s="25" t="s">
        <v>239</v>
      </c>
      <c r="C30" s="152">
        <v>26430</v>
      </c>
      <c r="D30" s="152" t="s">
        <v>218</v>
      </c>
      <c r="E30" s="154">
        <v>0</v>
      </c>
      <c r="F30" s="154">
        <v>0</v>
      </c>
      <c r="G30" s="154">
        <v>0</v>
      </c>
      <c r="H30" s="154">
        <v>0</v>
      </c>
    </row>
    <row r="31" spans="1:8" ht="15.75">
      <c r="A31" s="151" t="s">
        <v>282</v>
      </c>
      <c r="B31" s="25" t="s">
        <v>272</v>
      </c>
      <c r="C31" s="152" t="s">
        <v>293</v>
      </c>
      <c r="D31" s="152" t="s">
        <v>218</v>
      </c>
      <c r="E31" s="159">
        <v>0</v>
      </c>
      <c r="F31" s="159">
        <v>0</v>
      </c>
      <c r="G31" s="159">
        <v>0</v>
      </c>
      <c r="H31" s="159">
        <v>0</v>
      </c>
    </row>
    <row r="32" spans="1:8" ht="15.75">
      <c r="A32" s="151" t="s">
        <v>281</v>
      </c>
      <c r="B32" s="25" t="s">
        <v>273</v>
      </c>
      <c r="C32" s="152" t="s">
        <v>294</v>
      </c>
      <c r="D32" s="152" t="s">
        <v>218</v>
      </c>
      <c r="E32" s="159">
        <v>0</v>
      </c>
      <c r="F32" s="159">
        <v>0</v>
      </c>
      <c r="G32" s="159">
        <v>0</v>
      </c>
      <c r="H32" s="159">
        <v>0</v>
      </c>
    </row>
    <row r="33" spans="1:8" ht="15.75">
      <c r="A33" s="151" t="s">
        <v>280</v>
      </c>
      <c r="B33" s="25" t="s">
        <v>274</v>
      </c>
      <c r="C33" s="152" t="s">
        <v>295</v>
      </c>
      <c r="D33" s="152" t="s">
        <v>218</v>
      </c>
      <c r="E33" s="159">
        <v>0</v>
      </c>
      <c r="F33" s="159">
        <v>0</v>
      </c>
      <c r="G33" s="159">
        <v>0</v>
      </c>
      <c r="H33" s="159">
        <v>0</v>
      </c>
    </row>
    <row r="34" spans="1:8" ht="15.75">
      <c r="A34" s="151" t="s">
        <v>292</v>
      </c>
      <c r="B34" s="25" t="s">
        <v>275</v>
      </c>
      <c r="C34" s="152" t="s">
        <v>296</v>
      </c>
      <c r="D34" s="152" t="s">
        <v>218</v>
      </c>
      <c r="E34" s="159">
        <v>0</v>
      </c>
      <c r="F34" s="159">
        <v>0</v>
      </c>
      <c r="G34" s="159">
        <v>0</v>
      </c>
      <c r="H34" s="159">
        <v>0</v>
      </c>
    </row>
    <row r="35" spans="1:8" ht="15.75">
      <c r="A35" s="36" t="s">
        <v>240</v>
      </c>
      <c r="B35" s="25" t="s">
        <v>241</v>
      </c>
      <c r="C35" s="152">
        <v>26440</v>
      </c>
      <c r="D35" s="152" t="s">
        <v>218</v>
      </c>
      <c r="E35" s="154">
        <f>E36+E37</f>
        <v>0</v>
      </c>
      <c r="F35" s="154">
        <f>F36+F37</f>
        <v>0</v>
      </c>
      <c r="G35" s="154">
        <f>G36+G37</f>
        <v>0</v>
      </c>
      <c r="H35" s="154">
        <f>H36+H37</f>
        <v>0</v>
      </c>
    </row>
    <row r="36" spans="1:8" ht="31.5">
      <c r="A36" s="151" t="s">
        <v>242</v>
      </c>
      <c r="B36" s="25" t="s">
        <v>231</v>
      </c>
      <c r="C36" s="152">
        <v>26441</v>
      </c>
      <c r="D36" s="152" t="s">
        <v>218</v>
      </c>
      <c r="E36" s="155">
        <v>0</v>
      </c>
      <c r="F36" s="155">
        <v>0</v>
      </c>
      <c r="G36" s="155">
        <v>0</v>
      </c>
      <c r="H36" s="155">
        <v>0</v>
      </c>
    </row>
    <row r="37" spans="1:8" ht="15.75">
      <c r="A37" s="36" t="s">
        <v>243</v>
      </c>
      <c r="B37" s="25" t="s">
        <v>233</v>
      </c>
      <c r="C37" s="152">
        <v>26442</v>
      </c>
      <c r="D37" s="152" t="s">
        <v>218</v>
      </c>
      <c r="E37" s="155">
        <v>0</v>
      </c>
      <c r="F37" s="155">
        <v>0</v>
      </c>
      <c r="G37" s="155">
        <v>0</v>
      </c>
      <c r="H37" s="155">
        <v>0</v>
      </c>
    </row>
    <row r="38" spans="1:8" ht="15.75">
      <c r="A38" s="151" t="s">
        <v>244</v>
      </c>
      <c r="B38" s="25" t="s">
        <v>245</v>
      </c>
      <c r="C38" s="152">
        <v>26450</v>
      </c>
      <c r="D38" s="152" t="s">
        <v>218</v>
      </c>
      <c r="E38" s="154">
        <f>E39+E44</f>
        <v>221612.58</v>
      </c>
      <c r="F38" s="154">
        <f>F39+F44</f>
        <v>161230.58</v>
      </c>
      <c r="G38" s="154">
        <f>G39+G44</f>
        <v>161230.58</v>
      </c>
      <c r="H38" s="154">
        <f>H39+H44</f>
        <v>0</v>
      </c>
    </row>
    <row r="39" spans="1:10" ht="31.5">
      <c r="A39" s="151" t="s">
        <v>246</v>
      </c>
      <c r="B39" s="25" t="s">
        <v>231</v>
      </c>
      <c r="C39" s="152">
        <v>26451</v>
      </c>
      <c r="D39" s="152" t="s">
        <v>218</v>
      </c>
      <c r="E39" s="155">
        <f>288490.49-54927.91-6500-3000-2450</f>
        <v>221612.58</v>
      </c>
      <c r="F39" s="155">
        <v>161230.58</v>
      </c>
      <c r="G39" s="155">
        <v>161230.58</v>
      </c>
      <c r="H39" s="155">
        <v>0</v>
      </c>
      <c r="J39" t="s">
        <v>309</v>
      </c>
    </row>
    <row r="40" spans="1:8" ht="15.75">
      <c r="A40" s="151" t="s">
        <v>288</v>
      </c>
      <c r="B40" s="25" t="s">
        <v>272</v>
      </c>
      <c r="C40" s="152" t="s">
        <v>297</v>
      </c>
      <c r="D40" s="152" t="s">
        <v>218</v>
      </c>
      <c r="E40" s="159">
        <v>0</v>
      </c>
      <c r="F40" s="159">
        <v>0</v>
      </c>
      <c r="G40" s="159">
        <v>0</v>
      </c>
      <c r="H40" s="159">
        <v>0</v>
      </c>
    </row>
    <row r="41" spans="1:8" ht="15.75">
      <c r="A41" s="151" t="s">
        <v>289</v>
      </c>
      <c r="B41" s="25" t="s">
        <v>273</v>
      </c>
      <c r="C41" s="152" t="s">
        <v>298</v>
      </c>
      <c r="D41" s="152" t="s">
        <v>218</v>
      </c>
      <c r="E41" s="159">
        <v>0</v>
      </c>
      <c r="F41" s="159">
        <v>0</v>
      </c>
      <c r="G41" s="159">
        <v>0</v>
      </c>
      <c r="H41" s="159">
        <v>0</v>
      </c>
    </row>
    <row r="42" spans="1:8" ht="15.75">
      <c r="A42" s="151" t="s">
        <v>290</v>
      </c>
      <c r="B42" s="25" t="s">
        <v>274</v>
      </c>
      <c r="C42" s="152" t="s">
        <v>299</v>
      </c>
      <c r="D42" s="152" t="s">
        <v>218</v>
      </c>
      <c r="E42" s="159">
        <v>0</v>
      </c>
      <c r="F42" s="159">
        <v>0</v>
      </c>
      <c r="G42" s="159">
        <v>0</v>
      </c>
      <c r="H42" s="159">
        <v>0</v>
      </c>
    </row>
    <row r="43" spans="1:8" ht="15.75">
      <c r="A43" s="151" t="s">
        <v>291</v>
      </c>
      <c r="B43" s="25" t="s">
        <v>275</v>
      </c>
      <c r="C43" s="152" t="s">
        <v>300</v>
      </c>
      <c r="D43" s="152" t="s">
        <v>218</v>
      </c>
      <c r="E43" s="159">
        <v>0</v>
      </c>
      <c r="F43" s="159">
        <v>0</v>
      </c>
      <c r="G43" s="159">
        <v>0</v>
      </c>
      <c r="H43" s="159">
        <v>0</v>
      </c>
    </row>
    <row r="44" spans="1:8" ht="15.75">
      <c r="A44" s="151" t="s">
        <v>247</v>
      </c>
      <c r="B44" s="25" t="s">
        <v>233</v>
      </c>
      <c r="C44" s="152">
        <v>26452</v>
      </c>
      <c r="D44" s="152" t="s">
        <v>218</v>
      </c>
      <c r="E44" s="155">
        <v>0</v>
      </c>
      <c r="F44" s="155">
        <v>0</v>
      </c>
      <c r="G44" s="155">
        <v>0</v>
      </c>
      <c r="H44" s="155">
        <v>0</v>
      </c>
    </row>
    <row r="45" spans="1:8" ht="51.75" customHeight="1">
      <c r="A45" s="36" t="s">
        <v>248</v>
      </c>
      <c r="B45" s="25" t="s">
        <v>257</v>
      </c>
      <c r="C45" s="152">
        <v>26500</v>
      </c>
      <c r="D45" s="152" t="s">
        <v>218</v>
      </c>
      <c r="E45" s="163">
        <f>E46</f>
        <v>12970406.4</v>
      </c>
      <c r="F45" s="28">
        <f>F46</f>
        <v>184930.58</v>
      </c>
      <c r="G45" s="28">
        <f>G46</f>
        <v>4757130.58</v>
      </c>
      <c r="H45" s="28">
        <f>H46</f>
        <v>0</v>
      </c>
    </row>
    <row r="46" spans="1:8" ht="15.75">
      <c r="A46" s="36"/>
      <c r="B46" s="25" t="s">
        <v>249</v>
      </c>
      <c r="C46" s="152">
        <v>26510</v>
      </c>
      <c r="D46" s="152"/>
      <c r="E46" s="163">
        <f>E19</f>
        <v>12970406.4</v>
      </c>
      <c r="F46" s="28">
        <f>F19</f>
        <v>184930.58</v>
      </c>
      <c r="G46" s="28">
        <f>G19</f>
        <v>4757130.58</v>
      </c>
      <c r="H46" s="28">
        <f>H19</f>
        <v>0</v>
      </c>
    </row>
    <row r="47" spans="1:8" ht="72.75" customHeight="1">
      <c r="A47" s="36" t="s">
        <v>250</v>
      </c>
      <c r="B47" s="25" t="s">
        <v>251</v>
      </c>
      <c r="C47" s="152">
        <v>26600</v>
      </c>
      <c r="D47" s="152" t="s">
        <v>218</v>
      </c>
      <c r="E47" s="28">
        <f>E48</f>
        <v>0</v>
      </c>
      <c r="F47" s="28">
        <f>F48</f>
        <v>0</v>
      </c>
      <c r="G47" s="28">
        <f>G48</f>
        <v>0</v>
      </c>
      <c r="H47" s="28">
        <f>H48</f>
        <v>0</v>
      </c>
    </row>
    <row r="48" spans="1:8" ht="15.75">
      <c r="A48" s="36"/>
      <c r="B48" s="25" t="s">
        <v>249</v>
      </c>
      <c r="C48" s="152">
        <v>26610</v>
      </c>
      <c r="D48" s="152"/>
      <c r="E48" s="28">
        <v>0</v>
      </c>
      <c r="F48" s="28">
        <v>0</v>
      </c>
      <c r="G48" s="22">
        <v>0</v>
      </c>
      <c r="H48" s="22">
        <v>0</v>
      </c>
    </row>
  </sheetData>
  <sheetProtection/>
  <mergeCells count="8">
    <mergeCell ref="D6:D7"/>
    <mergeCell ref="E6:H6"/>
    <mergeCell ref="B2:H2"/>
    <mergeCell ref="B3:H3"/>
    <mergeCell ref="B4:H4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">
      <selection activeCell="J27" sqref="J27"/>
    </sheetView>
  </sheetViews>
  <sheetFormatPr defaultColWidth="9.00390625" defaultRowHeight="12.75"/>
  <cols>
    <col min="1" max="1" width="49.25390625" style="0" customWidth="1"/>
    <col min="2" max="2" width="13.625" style="0" customWidth="1"/>
    <col min="3" max="3" width="19.375" style="0" customWidth="1"/>
  </cols>
  <sheetData>
    <row r="1" spans="1:3" ht="15.75">
      <c r="A1" s="213" t="s">
        <v>40</v>
      </c>
      <c r="B1" s="213"/>
      <c r="C1" s="213"/>
    </row>
    <row r="2" ht="15.75">
      <c r="A2" s="16"/>
    </row>
    <row r="3" spans="1:3" ht="15.75">
      <c r="A3" s="211" t="s">
        <v>41</v>
      </c>
      <c r="B3" s="211"/>
      <c r="C3" s="211"/>
    </row>
    <row r="4" spans="1:3" ht="15.75">
      <c r="A4" s="211" t="s">
        <v>42</v>
      </c>
      <c r="B4" s="211"/>
      <c r="C4" s="211"/>
    </row>
    <row r="5" spans="1:3" ht="15.75">
      <c r="A5" s="211" t="s">
        <v>204</v>
      </c>
      <c r="B5" s="211"/>
      <c r="C5" s="211"/>
    </row>
    <row r="6" spans="1:3" ht="15.75">
      <c r="A6" s="211" t="s">
        <v>43</v>
      </c>
      <c r="B6" s="211"/>
      <c r="C6" s="211"/>
    </row>
    <row r="7" ht="15.75">
      <c r="A7" s="16"/>
    </row>
    <row r="8" spans="1:3" ht="63">
      <c r="A8" s="8" t="s">
        <v>0</v>
      </c>
      <c r="B8" s="8" t="s">
        <v>20</v>
      </c>
      <c r="C8" s="8" t="s">
        <v>44</v>
      </c>
    </row>
    <row r="9" spans="1:3" ht="15.75">
      <c r="A9" s="8">
        <v>1</v>
      </c>
      <c r="B9" s="8">
        <v>2</v>
      </c>
      <c r="C9" s="8">
        <v>3</v>
      </c>
    </row>
    <row r="10" spans="1:3" ht="15.75">
      <c r="A10" s="20" t="s">
        <v>45</v>
      </c>
      <c r="B10" s="36" t="s">
        <v>65</v>
      </c>
      <c r="C10" s="142">
        <v>0</v>
      </c>
    </row>
    <row r="11" spans="1:3" ht="15.75">
      <c r="A11" s="20" t="s">
        <v>46</v>
      </c>
      <c r="B11" s="36" t="s">
        <v>66</v>
      </c>
      <c r="C11" s="142">
        <v>0</v>
      </c>
    </row>
    <row r="12" spans="1:3" ht="15.75">
      <c r="A12" s="20" t="s">
        <v>47</v>
      </c>
      <c r="B12" s="36" t="s">
        <v>67</v>
      </c>
      <c r="C12" s="142">
        <v>0</v>
      </c>
    </row>
    <row r="13" spans="1:3" ht="15.75">
      <c r="A13" s="20" t="s">
        <v>48</v>
      </c>
      <c r="B13" s="36" t="s">
        <v>68</v>
      </c>
      <c r="C13" s="142">
        <v>0</v>
      </c>
    </row>
    <row r="14" spans="1:3" ht="15.75">
      <c r="A14" s="20"/>
      <c r="B14" s="37"/>
      <c r="C14" s="20"/>
    </row>
    <row r="15" ht="15.75">
      <c r="A15" s="18"/>
    </row>
    <row r="16" ht="15.75">
      <c r="A16" s="18"/>
    </row>
    <row r="17" spans="1:3" ht="15.75">
      <c r="A17" s="213" t="s">
        <v>49</v>
      </c>
      <c r="B17" s="213"/>
      <c r="C17" s="213"/>
    </row>
    <row r="18" ht="15.75">
      <c r="A18" s="16"/>
    </row>
    <row r="19" spans="1:3" ht="15.75">
      <c r="A19" s="211" t="s">
        <v>50</v>
      </c>
      <c r="B19" s="211"/>
      <c r="C19" s="211"/>
    </row>
    <row r="20" ht="15.75">
      <c r="A20" s="16"/>
    </row>
    <row r="21" spans="1:3" ht="15.75">
      <c r="A21" s="8" t="s">
        <v>0</v>
      </c>
      <c r="B21" s="8" t="s">
        <v>20</v>
      </c>
      <c r="C21" s="8" t="s">
        <v>51</v>
      </c>
    </row>
    <row r="22" spans="1:3" ht="15.75">
      <c r="A22" s="8">
        <v>1</v>
      </c>
      <c r="B22" s="8">
        <v>2</v>
      </c>
      <c r="C22" s="8">
        <v>3</v>
      </c>
    </row>
    <row r="23" spans="1:3" ht="15.75">
      <c r="A23" s="20" t="s">
        <v>52</v>
      </c>
      <c r="B23" s="36" t="s">
        <v>65</v>
      </c>
      <c r="C23" s="144">
        <f>122+751.2</f>
        <v>873.2</v>
      </c>
    </row>
    <row r="24" spans="1:3" ht="63">
      <c r="A24" s="20" t="s">
        <v>53</v>
      </c>
      <c r="B24" s="36" t="s">
        <v>66</v>
      </c>
      <c r="C24" s="10">
        <v>0</v>
      </c>
    </row>
    <row r="25" spans="1:3" ht="31.5">
      <c r="A25" s="20" t="s">
        <v>54</v>
      </c>
      <c r="B25" s="36" t="s">
        <v>67</v>
      </c>
      <c r="C25" s="10">
        <v>0</v>
      </c>
    </row>
    <row r="26" ht="18.75">
      <c r="A26" s="19"/>
    </row>
    <row r="27" spans="1:3" ht="36" customHeight="1">
      <c r="A27" s="145" t="s">
        <v>303</v>
      </c>
      <c r="B27" s="3"/>
      <c r="C27" s="7" t="s">
        <v>304</v>
      </c>
    </row>
    <row r="28" spans="1:3" ht="23.25" customHeight="1">
      <c r="A28" s="16"/>
      <c r="B28" s="4" t="s">
        <v>5</v>
      </c>
      <c r="C28" s="4" t="s">
        <v>4</v>
      </c>
    </row>
    <row r="29" spans="1:3" ht="23.25" customHeight="1">
      <c r="A29" s="21" t="s">
        <v>63</v>
      </c>
      <c r="B29" s="5"/>
      <c r="C29" s="7" t="s">
        <v>153</v>
      </c>
    </row>
    <row r="30" spans="1:3" ht="23.25" customHeight="1">
      <c r="A30" s="1" t="s">
        <v>159</v>
      </c>
      <c r="B30" s="4" t="s">
        <v>5</v>
      </c>
      <c r="C30" s="4" t="s">
        <v>4</v>
      </c>
    </row>
    <row r="31" spans="1:3" ht="15.75" customHeight="1">
      <c r="A31" s="1"/>
      <c r="B31" s="4"/>
      <c r="C31" s="4"/>
    </row>
    <row r="32" spans="1:5" ht="23.25" customHeight="1">
      <c r="A32" s="21" t="s">
        <v>160</v>
      </c>
      <c r="B32" s="5"/>
      <c r="C32" s="7" t="s">
        <v>306</v>
      </c>
      <c r="E32" t="s">
        <v>205</v>
      </c>
    </row>
    <row r="33" spans="1:3" ht="19.5" customHeight="1">
      <c r="A33" s="1" t="s">
        <v>159</v>
      </c>
      <c r="B33" s="4" t="s">
        <v>5</v>
      </c>
      <c r="C33" s="4" t="s">
        <v>4</v>
      </c>
    </row>
    <row r="34" spans="1:3" ht="23.25" customHeight="1">
      <c r="A34" s="1"/>
      <c r="B34" s="1"/>
      <c r="C34" s="1"/>
    </row>
    <row r="35" spans="1:3" ht="23.25" customHeight="1">
      <c r="A35" s="212" t="s">
        <v>8</v>
      </c>
      <c r="B35" s="212"/>
      <c r="C35" s="212"/>
    </row>
  </sheetData>
  <sheetProtection/>
  <mergeCells count="8">
    <mergeCell ref="A19:C19"/>
    <mergeCell ref="A35:C35"/>
    <mergeCell ref="A1:C1"/>
    <mergeCell ref="A3:C3"/>
    <mergeCell ref="A4:C4"/>
    <mergeCell ref="A5:C5"/>
    <mergeCell ref="A6:C6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130" zoomScaleNormal="130" zoomScalePageLayoutView="0" workbookViewId="0" topLeftCell="A7">
      <selection activeCell="G42" sqref="G42"/>
    </sheetView>
  </sheetViews>
  <sheetFormatPr defaultColWidth="9.00390625" defaultRowHeight="12.75"/>
  <cols>
    <col min="1" max="1" width="9.25390625" style="43" customWidth="1"/>
    <col min="2" max="3" width="10.00390625" style="43" customWidth="1"/>
    <col min="4" max="4" width="8.875" style="43" customWidth="1"/>
    <col min="5" max="5" width="7.875" style="43" customWidth="1"/>
    <col min="6" max="6" width="13.25390625" style="43" customWidth="1"/>
    <col min="7" max="7" width="11.375" style="43" customWidth="1"/>
    <col min="8" max="8" width="4.375" style="43" customWidth="1"/>
    <col min="9" max="9" width="13.375" style="43" customWidth="1"/>
    <col min="10" max="10" width="15.75390625" style="43" customWidth="1"/>
    <col min="11" max="11" width="13.125" style="43" customWidth="1"/>
    <col min="12" max="12" width="15.125" style="43" customWidth="1"/>
    <col min="13" max="16384" width="9.125" style="43" customWidth="1"/>
  </cols>
  <sheetData>
    <row r="1" spans="10:12" ht="12.75" customHeight="1">
      <c r="J1" s="214" t="s">
        <v>69</v>
      </c>
      <c r="K1" s="214"/>
      <c r="L1" s="214"/>
    </row>
    <row r="2" spans="9:12" ht="9.75" customHeight="1">
      <c r="I2" s="44"/>
      <c r="J2" s="214" t="s">
        <v>70</v>
      </c>
      <c r="K2" s="214"/>
      <c r="L2" s="214"/>
    </row>
    <row r="3" spans="6:17" ht="11.25" customHeight="1">
      <c r="F3" s="45"/>
      <c r="G3" s="45"/>
      <c r="H3" s="45"/>
      <c r="I3" s="46"/>
      <c r="J3" s="215" t="s">
        <v>71</v>
      </c>
      <c r="K3" s="215"/>
      <c r="L3" s="215"/>
      <c r="Q3" s="45"/>
    </row>
    <row r="4" spans="6:17" ht="11.25" customHeight="1">
      <c r="F4" s="45"/>
      <c r="G4" s="45"/>
      <c r="H4" s="45"/>
      <c r="I4" s="46"/>
      <c r="J4" s="47"/>
      <c r="K4" s="47"/>
      <c r="L4" s="47"/>
      <c r="N4" s="43" t="s">
        <v>72</v>
      </c>
      <c r="Q4" s="45"/>
    </row>
    <row r="5" spans="6:17" ht="11.25" customHeight="1">
      <c r="F5" s="45"/>
      <c r="G5" s="45"/>
      <c r="H5" s="45"/>
      <c r="I5" s="46"/>
      <c r="J5" s="47"/>
      <c r="K5" s="47"/>
      <c r="L5" s="47"/>
      <c r="Q5" s="45"/>
    </row>
    <row r="6" spans="9:17" ht="11.25" customHeight="1">
      <c r="I6" s="45"/>
      <c r="J6" s="45"/>
      <c r="K6" s="45"/>
      <c r="L6" s="45"/>
      <c r="Q6" s="45"/>
    </row>
    <row r="7" spans="1:12" ht="13.5" customHeight="1">
      <c r="A7" s="48"/>
      <c r="B7" s="48"/>
      <c r="C7" s="49"/>
      <c r="D7" s="48"/>
      <c r="E7" s="50" t="s">
        <v>73</v>
      </c>
      <c r="F7" s="48"/>
      <c r="G7" s="48"/>
      <c r="H7" s="48"/>
      <c r="I7" s="48"/>
      <c r="J7" s="48"/>
      <c r="K7" s="51"/>
      <c r="L7" s="51"/>
    </row>
    <row r="8" spans="1:12" ht="13.5" customHeight="1" thickBot="1">
      <c r="A8" s="52" t="s">
        <v>74</v>
      </c>
      <c r="C8" s="53"/>
      <c r="E8" s="54"/>
      <c r="K8" s="51"/>
      <c r="L8" s="38" t="s">
        <v>75</v>
      </c>
    </row>
    <row r="9" spans="2:12" ht="12.75" customHeight="1">
      <c r="B9" s="54"/>
      <c r="D9" s="53"/>
      <c r="E9" s="53"/>
      <c r="I9" s="45"/>
      <c r="K9" s="39" t="s">
        <v>76</v>
      </c>
      <c r="L9" s="40" t="s">
        <v>77</v>
      </c>
    </row>
    <row r="10" spans="2:12" ht="12.75" customHeight="1">
      <c r="B10" s="54"/>
      <c r="D10" s="39" t="s">
        <v>78</v>
      </c>
      <c r="I10" s="45"/>
      <c r="K10" s="41" t="s">
        <v>79</v>
      </c>
      <c r="L10" s="55"/>
    </row>
    <row r="11" spans="1:12" ht="12" customHeight="1">
      <c r="A11" s="45" t="s">
        <v>80</v>
      </c>
      <c r="B11" s="45"/>
      <c r="C11" s="56"/>
      <c r="D11" s="56"/>
      <c r="E11" s="56"/>
      <c r="F11" s="45"/>
      <c r="G11" s="45"/>
      <c r="H11" s="45"/>
      <c r="I11" s="45"/>
      <c r="K11" s="216" t="s">
        <v>81</v>
      </c>
      <c r="L11" s="55"/>
    </row>
    <row r="12" spans="1:12" ht="9.75" customHeight="1">
      <c r="A12" s="45" t="s">
        <v>82</v>
      </c>
      <c r="B12" s="45"/>
      <c r="C12" s="57"/>
      <c r="D12" s="58"/>
      <c r="E12" s="58"/>
      <c r="F12" s="59"/>
      <c r="G12" s="59"/>
      <c r="H12" s="59"/>
      <c r="I12" s="59"/>
      <c r="J12" s="59"/>
      <c r="K12" s="216"/>
      <c r="L12" s="60"/>
    </row>
    <row r="13" spans="1:12" ht="3.75" customHeight="1" thickBot="1">
      <c r="A13" s="45"/>
      <c r="B13" s="45"/>
      <c r="C13" s="57"/>
      <c r="D13" s="57"/>
      <c r="E13" s="57"/>
      <c r="F13" s="61"/>
      <c r="G13" s="61"/>
      <c r="H13" s="61"/>
      <c r="I13" s="61"/>
      <c r="J13" s="61"/>
      <c r="K13" s="45"/>
      <c r="L13" s="55"/>
    </row>
    <row r="14" spans="1:12" ht="13.5" customHeight="1" thickBot="1">
      <c r="A14" s="45"/>
      <c r="B14" s="45"/>
      <c r="C14" s="57"/>
      <c r="D14" s="57" t="s">
        <v>83</v>
      </c>
      <c r="E14" s="62"/>
      <c r="F14" s="63"/>
      <c r="G14" s="64"/>
      <c r="H14" s="61"/>
      <c r="I14" s="61" t="s">
        <v>84</v>
      </c>
      <c r="K14" s="45"/>
      <c r="L14" s="60"/>
    </row>
    <row r="15" spans="1:12" ht="12" customHeight="1">
      <c r="A15" s="45" t="s">
        <v>85</v>
      </c>
      <c r="B15" s="45"/>
      <c r="C15" s="57"/>
      <c r="D15" s="58"/>
      <c r="E15" s="58"/>
      <c r="F15" s="59"/>
      <c r="G15" s="59"/>
      <c r="H15" s="59"/>
      <c r="I15" s="59"/>
      <c r="J15" s="59"/>
      <c r="K15" s="45" t="s">
        <v>86</v>
      </c>
      <c r="L15" s="65"/>
    </row>
    <row r="16" spans="1:12" ht="12.75" customHeight="1">
      <c r="A16" s="45" t="s">
        <v>87</v>
      </c>
      <c r="B16" s="45"/>
      <c r="C16" s="56"/>
      <c r="D16" s="217"/>
      <c r="E16" s="217"/>
      <c r="F16" s="217"/>
      <c r="G16" s="217"/>
      <c r="H16" s="217"/>
      <c r="I16" s="217"/>
      <c r="J16" s="217"/>
      <c r="K16" s="219" t="s">
        <v>88</v>
      </c>
      <c r="L16" s="65"/>
    </row>
    <row r="17" spans="1:12" ht="9.75" customHeight="1">
      <c r="A17" s="45" t="s">
        <v>89</v>
      </c>
      <c r="B17" s="45"/>
      <c r="C17" s="56"/>
      <c r="D17" s="218"/>
      <c r="E17" s="218"/>
      <c r="F17" s="218"/>
      <c r="G17" s="218"/>
      <c r="H17" s="218"/>
      <c r="I17" s="218"/>
      <c r="J17" s="218"/>
      <c r="K17" s="219"/>
      <c r="L17" s="65"/>
    </row>
    <row r="18" spans="1:12" ht="14.25" customHeight="1">
      <c r="A18" s="45" t="s">
        <v>87</v>
      </c>
      <c r="B18" s="45"/>
      <c r="C18" s="56"/>
      <c r="D18" s="217"/>
      <c r="E18" s="217"/>
      <c r="F18" s="217"/>
      <c r="G18" s="217"/>
      <c r="H18" s="217"/>
      <c r="I18" s="217"/>
      <c r="J18" s="217"/>
      <c r="K18" s="220" t="s">
        <v>81</v>
      </c>
      <c r="L18" s="55"/>
    </row>
    <row r="19" spans="1:12" ht="10.5" customHeight="1">
      <c r="A19" s="45" t="s">
        <v>90</v>
      </c>
      <c r="B19" s="45"/>
      <c r="C19" s="56"/>
      <c r="D19" s="218"/>
      <c r="E19" s="218"/>
      <c r="F19" s="218"/>
      <c r="G19" s="218"/>
      <c r="H19" s="218"/>
      <c r="I19" s="218"/>
      <c r="J19" s="218"/>
      <c r="K19" s="220"/>
      <c r="L19" s="66"/>
    </row>
    <row r="20" spans="1:12" ht="12" customHeight="1">
      <c r="A20" s="45" t="s">
        <v>91</v>
      </c>
      <c r="B20" s="45"/>
      <c r="C20" s="56"/>
      <c r="D20" s="56"/>
      <c r="E20" s="56"/>
      <c r="F20" s="45"/>
      <c r="G20" s="45"/>
      <c r="H20" s="45"/>
      <c r="I20" s="45"/>
      <c r="J20" s="45"/>
      <c r="K20" s="39" t="s">
        <v>92</v>
      </c>
      <c r="L20" s="66"/>
    </row>
    <row r="21" spans="1:12" ht="12" customHeight="1" thickBot="1">
      <c r="A21" s="45"/>
      <c r="B21" s="59"/>
      <c r="C21" s="56"/>
      <c r="D21" s="56"/>
      <c r="E21" s="57"/>
      <c r="F21" s="45"/>
      <c r="G21" s="45"/>
      <c r="H21" s="45"/>
      <c r="I21" s="45"/>
      <c r="J21" s="45"/>
      <c r="K21" s="39" t="s">
        <v>93</v>
      </c>
      <c r="L21" s="67"/>
    </row>
    <row r="22" spans="1:12" ht="9.75" customHeight="1">
      <c r="A22" s="45"/>
      <c r="B22" s="68" t="s">
        <v>94</v>
      </c>
      <c r="C22" s="69"/>
      <c r="D22" s="69"/>
      <c r="E22" s="57"/>
      <c r="F22" s="45"/>
      <c r="G22" s="45"/>
      <c r="H22" s="45"/>
      <c r="I22" s="45"/>
      <c r="J22" s="45"/>
      <c r="K22" s="51"/>
      <c r="L22" s="51"/>
    </row>
    <row r="23" spans="1:12" ht="13.5" customHeight="1">
      <c r="A23" s="45"/>
      <c r="B23" s="68"/>
      <c r="C23" s="56"/>
      <c r="D23" s="56"/>
      <c r="E23" s="56"/>
      <c r="F23" s="45"/>
      <c r="G23" s="45" t="s">
        <v>45</v>
      </c>
      <c r="H23" s="45"/>
      <c r="I23" s="45"/>
      <c r="J23" s="45"/>
      <c r="K23" s="221"/>
      <c r="L23" s="222"/>
    </row>
    <row r="24" spans="1:12" ht="3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1.25" customHeight="1">
      <c r="A25" s="223" t="s">
        <v>95</v>
      </c>
      <c r="B25" s="224"/>
      <c r="C25" s="229" t="s">
        <v>96</v>
      </c>
      <c r="D25" s="229" t="s">
        <v>97</v>
      </c>
      <c r="E25" s="232" t="s">
        <v>98</v>
      </c>
      <c r="F25" s="235" t="s">
        <v>99</v>
      </c>
      <c r="G25" s="236"/>
      <c r="H25" s="237"/>
      <c r="I25" s="238" t="s">
        <v>100</v>
      </c>
      <c r="J25" s="239"/>
      <c r="K25" s="244" t="s">
        <v>101</v>
      </c>
      <c r="L25" s="244"/>
    </row>
    <row r="26" spans="1:12" ht="11.25" customHeight="1">
      <c r="A26" s="225"/>
      <c r="B26" s="226"/>
      <c r="C26" s="230"/>
      <c r="D26" s="230"/>
      <c r="E26" s="233"/>
      <c r="F26" s="245" t="s">
        <v>102</v>
      </c>
      <c r="G26" s="246"/>
      <c r="H26" s="247"/>
      <c r="I26" s="240"/>
      <c r="J26" s="241"/>
      <c r="K26" s="244"/>
      <c r="L26" s="244"/>
    </row>
    <row r="27" spans="1:12" ht="13.5" customHeight="1">
      <c r="A27" s="225"/>
      <c r="B27" s="226"/>
      <c r="C27" s="230"/>
      <c r="D27" s="230"/>
      <c r="E27" s="233"/>
      <c r="F27" s="248" t="s">
        <v>103</v>
      </c>
      <c r="G27" s="249"/>
      <c r="H27" s="250"/>
      <c r="I27" s="242"/>
      <c r="J27" s="243"/>
      <c r="K27" s="244"/>
      <c r="L27" s="244"/>
    </row>
    <row r="28" spans="1:12" ht="9.75" customHeight="1">
      <c r="A28" s="225"/>
      <c r="B28" s="226"/>
      <c r="C28" s="230"/>
      <c r="D28" s="230"/>
      <c r="E28" s="233"/>
      <c r="F28" s="251" t="s">
        <v>104</v>
      </c>
      <c r="G28" s="253" t="s">
        <v>105</v>
      </c>
      <c r="H28" s="254"/>
      <c r="I28" s="257" t="s">
        <v>104</v>
      </c>
      <c r="J28" s="259" t="s">
        <v>105</v>
      </c>
      <c r="K28" s="253" t="s">
        <v>106</v>
      </c>
      <c r="L28" s="264" t="s">
        <v>107</v>
      </c>
    </row>
    <row r="29" spans="1:12" ht="3.75" customHeight="1">
      <c r="A29" s="227"/>
      <c r="B29" s="228"/>
      <c r="C29" s="231"/>
      <c r="D29" s="231"/>
      <c r="E29" s="234"/>
      <c r="F29" s="252"/>
      <c r="G29" s="255"/>
      <c r="H29" s="256"/>
      <c r="I29" s="258"/>
      <c r="J29" s="260"/>
      <c r="K29" s="255"/>
      <c r="L29" s="265"/>
    </row>
    <row r="30" spans="1:12" ht="12.75" customHeight="1">
      <c r="A30" s="266">
        <v>1</v>
      </c>
      <c r="B30" s="267"/>
      <c r="C30" s="70">
        <v>2</v>
      </c>
      <c r="D30" s="70">
        <v>3</v>
      </c>
      <c r="E30" s="70">
        <v>4</v>
      </c>
      <c r="F30" s="70">
        <v>5</v>
      </c>
      <c r="G30" s="268">
        <v>6</v>
      </c>
      <c r="H30" s="269"/>
      <c r="I30" s="71">
        <v>7</v>
      </c>
      <c r="J30" s="71">
        <v>8</v>
      </c>
      <c r="K30" s="71">
        <v>9</v>
      </c>
      <c r="L30" s="71">
        <v>10</v>
      </c>
    </row>
    <row r="31" spans="1:12" ht="15" customHeight="1">
      <c r="A31" s="270"/>
      <c r="B31" s="271"/>
      <c r="C31" s="72"/>
      <c r="D31" s="73"/>
      <c r="E31" s="73"/>
      <c r="F31" s="73"/>
      <c r="G31" s="262"/>
      <c r="H31" s="263"/>
      <c r="I31" s="74"/>
      <c r="J31" s="74"/>
      <c r="K31" s="75"/>
      <c r="L31" s="76">
        <v>10</v>
      </c>
    </row>
    <row r="32" spans="1:12" ht="15" customHeight="1">
      <c r="A32" s="272"/>
      <c r="B32" s="273"/>
      <c r="C32" s="72"/>
      <c r="D32" s="73"/>
      <c r="E32" s="73"/>
      <c r="F32" s="73"/>
      <c r="G32" s="262"/>
      <c r="H32" s="263"/>
      <c r="I32" s="74"/>
      <c r="J32" s="74"/>
      <c r="K32" s="75"/>
      <c r="L32" s="75"/>
    </row>
    <row r="33" spans="1:12" ht="14.25" customHeight="1">
      <c r="A33" s="261"/>
      <c r="B33" s="261"/>
      <c r="C33" s="261"/>
      <c r="D33" s="73"/>
      <c r="E33" s="73"/>
      <c r="F33" s="73" t="s">
        <v>108</v>
      </c>
      <c r="G33" s="262"/>
      <c r="H33" s="263"/>
      <c r="I33" s="74"/>
      <c r="J33" s="74"/>
      <c r="K33" s="75"/>
      <c r="L33" s="75"/>
    </row>
    <row r="34" spans="1:10" ht="6" customHeight="1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2" ht="11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2" t="s">
        <v>109</v>
      </c>
      <c r="L35" s="77"/>
    </row>
    <row r="36" spans="1:12" ht="15" customHeight="1" thickBot="1">
      <c r="A36" s="39" t="s">
        <v>110</v>
      </c>
      <c r="B36" s="45"/>
      <c r="C36" s="45"/>
      <c r="D36" s="45"/>
      <c r="E36" s="45"/>
      <c r="F36" s="45"/>
      <c r="G36" s="45"/>
      <c r="H36" s="45"/>
      <c r="I36" s="45"/>
      <c r="J36" s="45"/>
      <c r="K36" s="42" t="s">
        <v>111</v>
      </c>
      <c r="L36" s="78"/>
    </row>
    <row r="37" spans="1:12" ht="9" customHeight="1" thickBot="1">
      <c r="A37" s="45"/>
      <c r="B37" s="45" t="s">
        <v>112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3.5" customHeight="1">
      <c r="A38" s="45" t="s">
        <v>113</v>
      </c>
      <c r="C38" s="45"/>
      <c r="D38" s="45"/>
      <c r="E38" s="45"/>
      <c r="F38" s="45"/>
      <c r="G38" s="79"/>
      <c r="H38" s="80" t="s">
        <v>114</v>
      </c>
      <c r="I38" s="81"/>
      <c r="J38" s="81"/>
      <c r="K38" s="82"/>
      <c r="L38" s="83"/>
    </row>
    <row r="39" spans="1:12" ht="9.75" customHeight="1">
      <c r="A39" s="45" t="s">
        <v>115</v>
      </c>
      <c r="B39" s="45"/>
      <c r="C39" s="45"/>
      <c r="D39" s="45"/>
      <c r="E39" s="45"/>
      <c r="F39" s="45"/>
      <c r="G39" s="79"/>
      <c r="H39" s="84" t="s">
        <v>116</v>
      </c>
      <c r="I39" s="61"/>
      <c r="J39" s="61"/>
      <c r="K39" s="85"/>
      <c r="L39" s="86"/>
    </row>
    <row r="40" spans="1:12" ht="11.25" customHeight="1">
      <c r="A40" s="45" t="s">
        <v>117</v>
      </c>
      <c r="B40" s="45"/>
      <c r="C40" s="45"/>
      <c r="D40" s="45"/>
      <c r="E40" s="45"/>
      <c r="F40" s="45"/>
      <c r="G40" s="87"/>
      <c r="H40" s="88" t="s">
        <v>123</v>
      </c>
      <c r="I40" s="61"/>
      <c r="J40" s="61"/>
      <c r="K40" s="85"/>
      <c r="L40" s="86"/>
    </row>
    <row r="41" spans="1:12" ht="8.25" customHeight="1">
      <c r="A41" s="45"/>
      <c r="B41" s="45" t="s">
        <v>118</v>
      </c>
      <c r="C41" s="45"/>
      <c r="D41" s="45"/>
      <c r="E41" s="45"/>
      <c r="F41" s="45"/>
      <c r="G41" s="87"/>
      <c r="H41" s="88" t="s">
        <v>122</v>
      </c>
      <c r="I41" s="61"/>
      <c r="J41" s="61"/>
      <c r="K41" s="85"/>
      <c r="L41" s="86"/>
    </row>
    <row r="42" spans="1:12" ht="15">
      <c r="A42" s="61" t="s">
        <v>119</v>
      </c>
      <c r="C42" s="45"/>
      <c r="D42" s="45"/>
      <c r="E42" s="45"/>
      <c r="F42" s="45"/>
      <c r="G42" s="87"/>
      <c r="H42" s="88" t="s">
        <v>120</v>
      </c>
      <c r="I42" s="61"/>
      <c r="J42" s="61"/>
      <c r="K42" s="85"/>
      <c r="L42" s="86"/>
    </row>
    <row r="43" spans="1:12" ht="14.25" customHeight="1" thickBot="1">
      <c r="A43" s="61" t="s">
        <v>121</v>
      </c>
      <c r="C43" s="45"/>
      <c r="D43" s="45"/>
      <c r="E43" s="45"/>
      <c r="F43" s="45"/>
      <c r="G43" s="87"/>
      <c r="H43" s="89"/>
      <c r="I43" s="90"/>
      <c r="J43" s="90"/>
      <c r="K43" s="91"/>
      <c r="L43" s="92"/>
    </row>
    <row r="44" spans="1:10" ht="13.5" customHeight="1">
      <c r="A44" s="61" t="s">
        <v>120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5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5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5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5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5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5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5">
      <c r="A75" s="45"/>
      <c r="B75" s="45"/>
      <c r="C75" s="45"/>
      <c r="D75" s="45"/>
      <c r="E75" s="45"/>
      <c r="F75" s="45"/>
      <c r="G75" s="45"/>
      <c r="H75" s="45"/>
      <c r="I75" s="45"/>
      <c r="J75" s="45"/>
    </row>
  </sheetData>
  <sheetProtection/>
  <mergeCells count="31">
    <mergeCell ref="A33:C33"/>
    <mergeCell ref="G33:H33"/>
    <mergeCell ref="K28:K29"/>
    <mergeCell ref="L28:L29"/>
    <mergeCell ref="A30:B30"/>
    <mergeCell ref="G30:H30"/>
    <mergeCell ref="A31:B32"/>
    <mergeCell ref="G31:H31"/>
    <mergeCell ref="G32:H32"/>
    <mergeCell ref="F26:H26"/>
    <mergeCell ref="F27:H27"/>
    <mergeCell ref="F28:F29"/>
    <mergeCell ref="G28:H29"/>
    <mergeCell ref="I28:I29"/>
    <mergeCell ref="J28:J29"/>
    <mergeCell ref="D18:J19"/>
    <mergeCell ref="K18:K19"/>
    <mergeCell ref="K23:L23"/>
    <mergeCell ref="A25:B29"/>
    <mergeCell ref="C25:C29"/>
    <mergeCell ref="D25:D29"/>
    <mergeCell ref="E25:E29"/>
    <mergeCell ref="F25:H25"/>
    <mergeCell ref="I25:J27"/>
    <mergeCell ref="K25:L27"/>
    <mergeCell ref="J1:L1"/>
    <mergeCell ref="J2:L2"/>
    <mergeCell ref="J3:L3"/>
    <mergeCell ref="K11:K12"/>
    <mergeCell ref="D16:J17"/>
    <mergeCell ref="K16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Войкина Оксана</cp:lastModifiedBy>
  <cp:lastPrinted>2020-12-22T13:34:32Z</cp:lastPrinted>
  <dcterms:created xsi:type="dcterms:W3CDTF">2010-08-09T11:23:33Z</dcterms:created>
  <dcterms:modified xsi:type="dcterms:W3CDTF">2020-12-28T09:08:40Z</dcterms:modified>
  <cp:category/>
  <cp:version/>
  <cp:contentType/>
  <cp:contentStatus/>
</cp:coreProperties>
</file>